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portal.collab.admin.ch/sites/007-lba-lf-armeeproviant/Sharepoint-Aprov/Armeeproviant/7 Formulaire 16.006/"/>
    </mc:Choice>
  </mc:AlternateContent>
  <xr:revisionPtr revIDLastSave="0" documentId="13_ncr:1_{251263FF-CCDF-4340-BE49-F47077B6E06D}" xr6:coauthVersionLast="47" xr6:coauthVersionMax="47" xr10:uidLastSave="{00000000-0000-0000-0000-000000000000}"/>
  <workbookProtection workbookAlgorithmName="SHA-512" workbookHashValue="wXZL8qZtplFZzp4jKOsus22zlUJVbJjvAKqO1IFq9jXILcAx+w0Li80ku1vD0BJLF55bluJW5MIz2LH7J21Iaw==" workbookSaltValue="OpTe+RsifPe8B6W5H2Jlqw==" workbookSpinCount="100000" lockStructure="1"/>
  <bookViews>
    <workbookView xWindow="-120" yWindow="-120" windowWidth="29040" windowHeight="15720" activeTab="1" xr2:uid="{00000000-000D-0000-FFFF-FFFF00000000}"/>
  </bookViews>
  <sheets>
    <sheet name="LBA_SAP_Import" sheetId="2" r:id="rId1"/>
    <sheet name="Bestellung " sheetId="1" r:id="rId2"/>
  </sheets>
  <definedNames>
    <definedName name="_xlnm._FilterDatabase" localSheetId="1" hidden="1">'Bestellung '!$A$14:$Z$133</definedName>
    <definedName name="cel_AnzArt">LBA_SAP_Import!$A$130</definedName>
    <definedName name="code">'Bestellung '!$Y$5</definedName>
    <definedName name="_xlnm.Print_Area" localSheetId="1">'Bestellung '!$A$1:$Z$141</definedName>
    <definedName name="FormDatum">'Bestellung '!$AC$11</definedName>
    <definedName name="import">'Bestellung '!$BU$14:$CC$132</definedName>
    <definedName name="KG">'Bestellung '!$U$4</definedName>
    <definedName name="Lieferdatum">'Bestellung '!$O$7</definedName>
    <definedName name="testoli" localSheetId="1" hidden="1">'Bestellung '!$A$14:$Z$138</definedName>
    <definedName name="TotalGewicht">'Bestellung '!$Y$133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8" i="1" l="1"/>
  <c r="CA86" i="1" l="1"/>
  <c r="BZ86" i="1"/>
  <c r="BX86" i="1"/>
  <c r="BU86" i="1"/>
  <c r="AC86" i="1"/>
  <c r="Y86" i="1"/>
  <c r="W86" i="1"/>
  <c r="CA67" i="1"/>
  <c r="BZ67" i="1"/>
  <c r="BX67" i="1"/>
  <c r="BU67" i="1"/>
  <c r="AC67" i="1"/>
  <c r="Y67" i="1"/>
  <c r="W67" i="1"/>
  <c r="CA124" i="1" l="1"/>
  <c r="BZ124" i="1"/>
  <c r="BX124" i="1"/>
  <c r="BU124" i="1"/>
  <c r="AC124" i="1"/>
  <c r="Y124" i="1"/>
  <c r="W124" i="1"/>
  <c r="CA119" i="1"/>
  <c r="BZ119" i="1"/>
  <c r="BX119" i="1"/>
  <c r="BU119" i="1"/>
  <c r="AC119" i="1"/>
  <c r="Y119" i="1"/>
  <c r="W119" i="1"/>
  <c r="BY17" i="1" l="1"/>
  <c r="BY18" i="1" s="1"/>
  <c r="BY19" i="1" s="1"/>
  <c r="BY20" i="1" s="1"/>
  <c r="BY21" i="1" s="1"/>
  <c r="BY22" i="1" s="1"/>
  <c r="BY23" i="1" s="1"/>
  <c r="BY24" i="1" s="1"/>
  <c r="BY25" i="1" s="1"/>
  <c r="BY26" i="1" s="1"/>
  <c r="BY27" i="1" s="1"/>
  <c r="BY28" i="1" s="1"/>
  <c r="BY29" i="1" s="1"/>
  <c r="BY30" i="1" s="1"/>
  <c r="BY31" i="1" s="1"/>
  <c r="BY32" i="1" s="1"/>
  <c r="BY33" i="1" s="1"/>
  <c r="BY34" i="1" s="1"/>
  <c r="BY35" i="1" s="1"/>
  <c r="BY36" i="1" s="1"/>
  <c r="BY37" i="1" s="1"/>
  <c r="BY38" i="1" s="1"/>
  <c r="BY39" i="1" s="1"/>
  <c r="BY40" i="1" s="1"/>
  <c r="BY41" i="1" s="1"/>
  <c r="BY42" i="1" s="1"/>
  <c r="BY43" i="1" s="1"/>
  <c r="BY44" i="1" s="1"/>
  <c r="BY45" i="1" s="1"/>
  <c r="BY46" i="1" s="1"/>
  <c r="BY47" i="1" s="1"/>
  <c r="BY48" i="1" s="1"/>
  <c r="BY49" i="1" s="1"/>
  <c r="BY50" i="1" s="1"/>
  <c r="BY51" i="1" s="1"/>
  <c r="BY52" i="1" s="1"/>
  <c r="BY53" i="1" s="1"/>
  <c r="BY54" i="1" s="1"/>
  <c r="BY55" i="1" s="1"/>
  <c r="BY56" i="1" s="1"/>
  <c r="BY57" i="1" s="1"/>
  <c r="BY58" i="1" s="1"/>
  <c r="BY59" i="1" s="1"/>
  <c r="BY60" i="1" s="1"/>
  <c r="BY61" i="1" s="1"/>
  <c r="BY62" i="1" s="1"/>
  <c r="BY63" i="1" s="1"/>
  <c r="BY64" i="1" s="1"/>
  <c r="BY65" i="1" s="1"/>
  <c r="BY66" i="1" s="1"/>
  <c r="BX132" i="1"/>
  <c r="BX131" i="1"/>
  <c r="BX130" i="1"/>
  <c r="BX129" i="1"/>
  <c r="BX128" i="1"/>
  <c r="BX127" i="1"/>
  <c r="BX126" i="1"/>
  <c r="BX125" i="1"/>
  <c r="BX123" i="1"/>
  <c r="BX122" i="1"/>
  <c r="BX121" i="1"/>
  <c r="BX120" i="1"/>
  <c r="BX118" i="1"/>
  <c r="BX117" i="1"/>
  <c r="BX116" i="1"/>
  <c r="BX115" i="1"/>
  <c r="BX113" i="1"/>
  <c r="BX112" i="1"/>
  <c r="BX111" i="1"/>
  <c r="BX110" i="1"/>
  <c r="BX109" i="1"/>
  <c r="BX108" i="1"/>
  <c r="BX107" i="1"/>
  <c r="BX106" i="1"/>
  <c r="BX105" i="1"/>
  <c r="BX103" i="1"/>
  <c r="BX102" i="1"/>
  <c r="BX101" i="1"/>
  <c r="BX100" i="1"/>
  <c r="BX99" i="1"/>
  <c r="BX98" i="1"/>
  <c r="BX96" i="1"/>
  <c r="BX95" i="1"/>
  <c r="BX94" i="1"/>
  <c r="BX93" i="1"/>
  <c r="BX92" i="1"/>
  <c r="BX91" i="1"/>
  <c r="BX90" i="1"/>
  <c r="BX89" i="1"/>
  <c r="BX88" i="1"/>
  <c r="BX87" i="1"/>
  <c r="BX85" i="1"/>
  <c r="BX84" i="1"/>
  <c r="BX83" i="1"/>
  <c r="BX82" i="1"/>
  <c r="BX80" i="1"/>
  <c r="BX79" i="1"/>
  <c r="BX78" i="1"/>
  <c r="BX77" i="1"/>
  <c r="BX76" i="1"/>
  <c r="BX74" i="1"/>
  <c r="BX73" i="1"/>
  <c r="BX72" i="1"/>
  <c r="BX71" i="1"/>
  <c r="BX70" i="1"/>
  <c r="BX68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4" i="1"/>
  <c r="BX43" i="1"/>
  <c r="BX42" i="1"/>
  <c r="BX41" i="1"/>
  <c r="BX40" i="1"/>
  <c r="BX39" i="1"/>
  <c r="BX38" i="1"/>
  <c r="BX37" i="1"/>
  <c r="BX36" i="1"/>
  <c r="BX34" i="1"/>
  <c r="BX33" i="1"/>
  <c r="BX32" i="1"/>
  <c r="BX31" i="1"/>
  <c r="BX30" i="1"/>
  <c r="BX29" i="1"/>
  <c r="BX28" i="1"/>
  <c r="BX27" i="1"/>
  <c r="BX26" i="1"/>
  <c r="BX24" i="1"/>
  <c r="BX23" i="1"/>
  <c r="BX22" i="1"/>
  <c r="BX21" i="1"/>
  <c r="BX20" i="1"/>
  <c r="BX19" i="1"/>
  <c r="BX18" i="1"/>
  <c r="BX17" i="1"/>
  <c r="BX16" i="1"/>
  <c r="BY68" i="1" l="1"/>
  <c r="BY69" i="1" s="1"/>
  <c r="BY70" i="1" s="1"/>
  <c r="BY71" i="1" s="1"/>
  <c r="BY72" i="1" s="1"/>
  <c r="BY73" i="1" s="1"/>
  <c r="BY74" i="1" s="1"/>
  <c r="BY75" i="1" s="1"/>
  <c r="BY76" i="1" s="1"/>
  <c r="BY77" i="1" s="1"/>
  <c r="BY78" i="1" s="1"/>
  <c r="BY79" i="1" s="1"/>
  <c r="BY80" i="1" s="1"/>
  <c r="BY81" i="1" s="1"/>
  <c r="BY82" i="1" s="1"/>
  <c r="BY83" i="1" s="1"/>
  <c r="BY84" i="1" s="1"/>
  <c r="BY67" i="1"/>
  <c r="W90" i="1"/>
  <c r="CA90" i="1"/>
  <c r="BZ90" i="1"/>
  <c r="BU90" i="1"/>
  <c r="AC90" i="1"/>
  <c r="Y90" i="1"/>
  <c r="BU24" i="1"/>
  <c r="BY85" i="1" l="1"/>
  <c r="BY87" i="1" s="1"/>
  <c r="BY88" i="1" s="1"/>
  <c r="BY89" i="1" s="1"/>
  <c r="BY90" i="1" s="1"/>
  <c r="BY91" i="1" s="1"/>
  <c r="BY92" i="1" s="1"/>
  <c r="BY93" i="1" s="1"/>
  <c r="BY94" i="1" s="1"/>
  <c r="BY95" i="1" s="1"/>
  <c r="BY96" i="1" s="1"/>
  <c r="BY97" i="1" s="1"/>
  <c r="BY98" i="1" s="1"/>
  <c r="BY99" i="1" s="1"/>
  <c r="BY100" i="1" s="1"/>
  <c r="BY101" i="1" s="1"/>
  <c r="BY102" i="1" s="1"/>
  <c r="BY103" i="1" s="1"/>
  <c r="BY104" i="1" s="1"/>
  <c r="BY105" i="1" s="1"/>
  <c r="BY106" i="1" s="1"/>
  <c r="BY107" i="1" s="1"/>
  <c r="BY108" i="1" s="1"/>
  <c r="BY109" i="1" s="1"/>
  <c r="BY110" i="1" s="1"/>
  <c r="BY111" i="1" s="1"/>
  <c r="BY112" i="1" s="1"/>
  <c r="BY113" i="1" s="1"/>
  <c r="BY114" i="1" s="1"/>
  <c r="BY115" i="1" s="1"/>
  <c r="BY116" i="1" s="1"/>
  <c r="BY117" i="1" s="1"/>
  <c r="BY118" i="1" s="1"/>
  <c r="BY120" i="1" s="1"/>
  <c r="BY121" i="1" s="1"/>
  <c r="BY122" i="1" s="1"/>
  <c r="BY123" i="1" s="1"/>
  <c r="BY125" i="1" s="1"/>
  <c r="BY126" i="1" s="1"/>
  <c r="BY127" i="1" s="1"/>
  <c r="BY128" i="1" s="1"/>
  <c r="BY129" i="1" s="1"/>
  <c r="BY130" i="1" s="1"/>
  <c r="BY131" i="1" s="1"/>
  <c r="BY132" i="1" s="1"/>
  <c r="BY86" i="1"/>
  <c r="W36" i="1"/>
  <c r="Y36" i="1"/>
  <c r="W37" i="1"/>
  <c r="Y37" i="1"/>
  <c r="W38" i="1"/>
  <c r="Y38" i="1"/>
  <c r="W39" i="1"/>
  <c r="Y39" i="1"/>
  <c r="W40" i="1"/>
  <c r="Y40" i="1"/>
  <c r="W41" i="1"/>
  <c r="Y41" i="1"/>
  <c r="W42" i="1"/>
  <c r="Y42" i="1"/>
  <c r="W43" i="1"/>
  <c r="Y43" i="1"/>
  <c r="W44" i="1"/>
  <c r="Y44" i="1"/>
  <c r="W46" i="1"/>
  <c r="Y46" i="1"/>
  <c r="W47" i="1"/>
  <c r="Y47" i="1"/>
  <c r="W48" i="1"/>
  <c r="Y48" i="1"/>
  <c r="W49" i="1"/>
  <c r="Y49" i="1"/>
  <c r="W50" i="1"/>
  <c r="Y50" i="1"/>
  <c r="W51" i="1"/>
  <c r="Y51" i="1"/>
  <c r="W52" i="1"/>
  <c r="Y52" i="1"/>
  <c r="W53" i="1"/>
  <c r="Y53" i="1"/>
  <c r="W54" i="1"/>
  <c r="Y54" i="1"/>
  <c r="W55" i="1"/>
  <c r="Y55" i="1"/>
  <c r="W56" i="1"/>
  <c r="Y56" i="1"/>
  <c r="W57" i="1"/>
  <c r="Y57" i="1"/>
  <c r="W58" i="1"/>
  <c r="Y58" i="1"/>
  <c r="W59" i="1"/>
  <c r="Y59" i="1"/>
  <c r="W60" i="1"/>
  <c r="Y60" i="1"/>
  <c r="W61" i="1"/>
  <c r="Y61" i="1"/>
  <c r="W62" i="1"/>
  <c r="Y62" i="1"/>
  <c r="W63" i="1"/>
  <c r="Y63" i="1"/>
  <c r="W64" i="1"/>
  <c r="Y64" i="1"/>
  <c r="W65" i="1"/>
  <c r="Y65" i="1"/>
  <c r="W66" i="1"/>
  <c r="Y66" i="1"/>
  <c r="W68" i="1"/>
  <c r="Y68" i="1"/>
  <c r="W70" i="1"/>
  <c r="Y70" i="1"/>
  <c r="W71" i="1"/>
  <c r="Y71" i="1"/>
  <c r="W72" i="1"/>
  <c r="Y72" i="1"/>
  <c r="W73" i="1"/>
  <c r="Y73" i="1"/>
  <c r="W74" i="1"/>
  <c r="Y74" i="1"/>
  <c r="W76" i="1"/>
  <c r="Y76" i="1"/>
  <c r="W77" i="1"/>
  <c r="Y77" i="1"/>
  <c r="W78" i="1"/>
  <c r="Y78" i="1"/>
  <c r="W79" i="1"/>
  <c r="Y79" i="1"/>
  <c r="W80" i="1"/>
  <c r="Y80" i="1"/>
  <c r="W82" i="1"/>
  <c r="Y82" i="1"/>
  <c r="W83" i="1"/>
  <c r="Y83" i="1"/>
  <c r="W84" i="1"/>
  <c r="Y84" i="1"/>
  <c r="W85" i="1"/>
  <c r="Y85" i="1"/>
  <c r="W87" i="1"/>
  <c r="Y87" i="1"/>
  <c r="W88" i="1"/>
  <c r="Y88" i="1"/>
  <c r="W89" i="1"/>
  <c r="Y89" i="1"/>
  <c r="W91" i="1"/>
  <c r="Y91" i="1"/>
  <c r="W92" i="1"/>
  <c r="Y92" i="1"/>
  <c r="W93" i="1"/>
  <c r="Y93" i="1"/>
  <c r="W94" i="1"/>
  <c r="Y94" i="1"/>
  <c r="W95" i="1"/>
  <c r="Y95" i="1"/>
  <c r="W96" i="1"/>
  <c r="Y96" i="1"/>
  <c r="W98" i="1"/>
  <c r="Y98" i="1"/>
  <c r="W99" i="1"/>
  <c r="Y99" i="1"/>
  <c r="W100" i="1"/>
  <c r="Y100" i="1"/>
  <c r="W101" i="1"/>
  <c r="Y101" i="1"/>
  <c r="W102" i="1"/>
  <c r="Y102" i="1"/>
  <c r="W103" i="1"/>
  <c r="Y103" i="1"/>
  <c r="W105" i="1"/>
  <c r="Y105" i="1"/>
  <c r="W106" i="1"/>
  <c r="Y106" i="1"/>
  <c r="W107" i="1"/>
  <c r="Y107" i="1"/>
  <c r="W108" i="1"/>
  <c r="Y108" i="1"/>
  <c r="W109" i="1"/>
  <c r="Y109" i="1"/>
  <c r="W110" i="1"/>
  <c r="Y110" i="1"/>
  <c r="W111" i="1"/>
  <c r="Y111" i="1"/>
  <c r="W112" i="1"/>
  <c r="Y112" i="1"/>
  <c r="W113" i="1"/>
  <c r="Y113" i="1"/>
  <c r="BY124" i="1" l="1"/>
  <c r="BY119" i="1"/>
  <c r="CA132" i="1"/>
  <c r="BZ132" i="1"/>
  <c r="BU132" i="1"/>
  <c r="CA131" i="1"/>
  <c r="BZ131" i="1"/>
  <c r="BU131" i="1"/>
  <c r="CA130" i="1"/>
  <c r="BZ130" i="1"/>
  <c r="BU130" i="1"/>
  <c r="CA129" i="1"/>
  <c r="BZ129" i="1"/>
  <c r="BU129" i="1"/>
  <c r="CA128" i="1"/>
  <c r="BZ128" i="1"/>
  <c r="BU128" i="1"/>
  <c r="CA127" i="1"/>
  <c r="BZ127" i="1"/>
  <c r="BU127" i="1"/>
  <c r="CA126" i="1"/>
  <c r="BZ126" i="1"/>
  <c r="BU126" i="1"/>
  <c r="CA125" i="1"/>
  <c r="BZ125" i="1"/>
  <c r="BU125" i="1"/>
  <c r="CA123" i="1"/>
  <c r="BZ123" i="1"/>
  <c r="BU123" i="1"/>
  <c r="CA122" i="1"/>
  <c r="BZ122" i="1"/>
  <c r="BU122" i="1"/>
  <c r="CA121" i="1"/>
  <c r="BZ121" i="1"/>
  <c r="BU121" i="1"/>
  <c r="CA120" i="1"/>
  <c r="BZ120" i="1"/>
  <c r="BU120" i="1"/>
  <c r="CA118" i="1"/>
  <c r="BZ118" i="1"/>
  <c r="BU118" i="1"/>
  <c r="CA117" i="1"/>
  <c r="BZ117" i="1"/>
  <c r="BU117" i="1"/>
  <c r="CA116" i="1"/>
  <c r="BZ116" i="1"/>
  <c r="BU116" i="1"/>
  <c r="CA115" i="1"/>
  <c r="BZ115" i="1"/>
  <c r="BU115" i="1"/>
  <c r="CA113" i="1"/>
  <c r="BZ113" i="1"/>
  <c r="BU113" i="1"/>
  <c r="CA112" i="1"/>
  <c r="BZ112" i="1"/>
  <c r="BU112" i="1"/>
  <c r="CA111" i="1"/>
  <c r="BZ111" i="1"/>
  <c r="BU111" i="1"/>
  <c r="CA110" i="1"/>
  <c r="BZ110" i="1"/>
  <c r="BU110" i="1"/>
  <c r="CA109" i="1"/>
  <c r="BZ109" i="1"/>
  <c r="BU109" i="1"/>
  <c r="CA108" i="1"/>
  <c r="BZ108" i="1"/>
  <c r="BU108" i="1"/>
  <c r="CA107" i="1"/>
  <c r="BZ107" i="1"/>
  <c r="BU107" i="1"/>
  <c r="CA106" i="1"/>
  <c r="BZ106" i="1"/>
  <c r="BU106" i="1"/>
  <c r="CA105" i="1"/>
  <c r="BZ105" i="1"/>
  <c r="BU105" i="1"/>
  <c r="CA103" i="1"/>
  <c r="BZ103" i="1"/>
  <c r="BU103" i="1"/>
  <c r="CA102" i="1"/>
  <c r="BZ102" i="1"/>
  <c r="BU102" i="1"/>
  <c r="CA101" i="1"/>
  <c r="BZ101" i="1"/>
  <c r="BU101" i="1"/>
  <c r="CA100" i="1"/>
  <c r="BZ100" i="1"/>
  <c r="BU100" i="1"/>
  <c r="CA99" i="1"/>
  <c r="BZ99" i="1"/>
  <c r="BU99" i="1"/>
  <c r="CA98" i="1"/>
  <c r="BZ98" i="1"/>
  <c r="BU98" i="1"/>
  <c r="CA96" i="1"/>
  <c r="BZ96" i="1"/>
  <c r="BU96" i="1"/>
  <c r="CA95" i="1"/>
  <c r="BZ95" i="1"/>
  <c r="BU95" i="1"/>
  <c r="CA94" i="1"/>
  <c r="BZ94" i="1"/>
  <c r="BU94" i="1"/>
  <c r="CA93" i="1"/>
  <c r="BZ93" i="1"/>
  <c r="BU93" i="1"/>
  <c r="CA92" i="1"/>
  <c r="BZ92" i="1"/>
  <c r="BU92" i="1"/>
  <c r="CA91" i="1"/>
  <c r="BZ91" i="1"/>
  <c r="BU91" i="1"/>
  <c r="CA89" i="1"/>
  <c r="BZ89" i="1"/>
  <c r="BU89" i="1"/>
  <c r="CA88" i="1"/>
  <c r="BZ88" i="1"/>
  <c r="BU88" i="1"/>
  <c r="CA87" i="1"/>
  <c r="BZ87" i="1"/>
  <c r="BU87" i="1"/>
  <c r="CA85" i="1"/>
  <c r="BZ85" i="1"/>
  <c r="BU85" i="1"/>
  <c r="CA84" i="1"/>
  <c r="BZ84" i="1"/>
  <c r="BU84" i="1"/>
  <c r="CA83" i="1"/>
  <c r="BZ83" i="1"/>
  <c r="BU83" i="1"/>
  <c r="CA82" i="1"/>
  <c r="BZ82" i="1"/>
  <c r="BU82" i="1"/>
  <c r="CA80" i="1"/>
  <c r="BZ80" i="1"/>
  <c r="BU80" i="1"/>
  <c r="CA79" i="1"/>
  <c r="BZ79" i="1"/>
  <c r="BU79" i="1"/>
  <c r="CA78" i="1"/>
  <c r="BZ78" i="1"/>
  <c r="BU78" i="1"/>
  <c r="CA77" i="1"/>
  <c r="BZ77" i="1"/>
  <c r="BU77" i="1"/>
  <c r="CA76" i="1"/>
  <c r="BZ76" i="1"/>
  <c r="BU76" i="1"/>
  <c r="CA74" i="1"/>
  <c r="BZ74" i="1"/>
  <c r="BU74" i="1"/>
  <c r="CA73" i="1"/>
  <c r="BZ73" i="1"/>
  <c r="BU73" i="1"/>
  <c r="CA72" i="1"/>
  <c r="BZ72" i="1"/>
  <c r="BU72" i="1"/>
  <c r="CA71" i="1"/>
  <c r="BZ71" i="1"/>
  <c r="BU71" i="1"/>
  <c r="CA70" i="1"/>
  <c r="BZ70" i="1"/>
  <c r="BU70" i="1"/>
  <c r="CA68" i="1"/>
  <c r="BZ68" i="1"/>
  <c r="BU68" i="1"/>
  <c r="CA66" i="1"/>
  <c r="BZ66" i="1"/>
  <c r="BU66" i="1"/>
  <c r="CA65" i="1"/>
  <c r="BZ65" i="1"/>
  <c r="BU65" i="1"/>
  <c r="CA64" i="1"/>
  <c r="BZ64" i="1"/>
  <c r="BU64" i="1"/>
  <c r="CA63" i="1"/>
  <c r="BZ63" i="1"/>
  <c r="BU63" i="1"/>
  <c r="CA62" i="1"/>
  <c r="BZ62" i="1"/>
  <c r="BU62" i="1"/>
  <c r="CA61" i="1"/>
  <c r="BZ61" i="1"/>
  <c r="BU61" i="1"/>
  <c r="CA60" i="1"/>
  <c r="BZ60" i="1"/>
  <c r="BU60" i="1"/>
  <c r="CA59" i="1"/>
  <c r="BZ59" i="1"/>
  <c r="BU59" i="1"/>
  <c r="CA58" i="1"/>
  <c r="BZ58" i="1"/>
  <c r="BU58" i="1"/>
  <c r="CA57" i="1"/>
  <c r="BZ57" i="1"/>
  <c r="BU57" i="1"/>
  <c r="CA56" i="1"/>
  <c r="BZ56" i="1"/>
  <c r="BU56" i="1"/>
  <c r="CA55" i="1"/>
  <c r="BZ55" i="1"/>
  <c r="BU55" i="1"/>
  <c r="CA54" i="1"/>
  <c r="BZ54" i="1"/>
  <c r="BU54" i="1"/>
  <c r="CA53" i="1"/>
  <c r="BZ53" i="1"/>
  <c r="BU53" i="1"/>
  <c r="CA52" i="1"/>
  <c r="BZ52" i="1"/>
  <c r="BU52" i="1"/>
  <c r="CA51" i="1"/>
  <c r="BZ51" i="1"/>
  <c r="BU51" i="1"/>
  <c r="CA50" i="1"/>
  <c r="BZ50" i="1"/>
  <c r="BU50" i="1"/>
  <c r="CA49" i="1"/>
  <c r="BZ49" i="1"/>
  <c r="BU49" i="1"/>
  <c r="CA48" i="1"/>
  <c r="BZ48" i="1"/>
  <c r="BU48" i="1"/>
  <c r="CA47" i="1"/>
  <c r="BZ47" i="1"/>
  <c r="BU47" i="1"/>
  <c r="CA46" i="1"/>
  <c r="BZ46" i="1"/>
  <c r="BU46" i="1"/>
  <c r="CA44" i="1"/>
  <c r="BZ44" i="1"/>
  <c r="BU44" i="1"/>
  <c r="CA43" i="1"/>
  <c r="BZ43" i="1"/>
  <c r="BU43" i="1"/>
  <c r="CA42" i="1"/>
  <c r="BZ42" i="1"/>
  <c r="BU42" i="1"/>
  <c r="CA41" i="1"/>
  <c r="BZ41" i="1"/>
  <c r="BU41" i="1"/>
  <c r="CA40" i="1"/>
  <c r="BZ40" i="1"/>
  <c r="BU40" i="1"/>
  <c r="CA39" i="1"/>
  <c r="BZ39" i="1"/>
  <c r="BU39" i="1"/>
  <c r="CA38" i="1"/>
  <c r="BZ38" i="1"/>
  <c r="BU38" i="1"/>
  <c r="CA37" i="1"/>
  <c r="BZ37" i="1"/>
  <c r="BU37" i="1"/>
  <c r="CA36" i="1"/>
  <c r="BZ36" i="1"/>
  <c r="BU36" i="1"/>
  <c r="CA34" i="1"/>
  <c r="BZ34" i="1"/>
  <c r="BU34" i="1"/>
  <c r="CA33" i="1"/>
  <c r="BZ33" i="1"/>
  <c r="BU33" i="1"/>
  <c r="CA32" i="1"/>
  <c r="BZ32" i="1"/>
  <c r="BU32" i="1"/>
  <c r="CA31" i="1"/>
  <c r="BZ31" i="1"/>
  <c r="BU31" i="1"/>
  <c r="CA30" i="1"/>
  <c r="BZ30" i="1"/>
  <c r="BU30" i="1"/>
  <c r="CA29" i="1"/>
  <c r="BZ29" i="1"/>
  <c r="BU29" i="1"/>
  <c r="CA28" i="1"/>
  <c r="BZ28" i="1"/>
  <c r="BU28" i="1"/>
  <c r="CA27" i="1"/>
  <c r="BZ27" i="1"/>
  <c r="BU27" i="1"/>
  <c r="CA26" i="1"/>
  <c r="BZ26" i="1"/>
  <c r="BU26" i="1"/>
  <c r="CA24" i="1"/>
  <c r="BZ24" i="1"/>
  <c r="CA23" i="1"/>
  <c r="BZ23" i="1"/>
  <c r="BU23" i="1"/>
  <c r="CA22" i="1"/>
  <c r="BZ22" i="1"/>
  <c r="BU22" i="1"/>
  <c r="CA21" i="1"/>
  <c r="BZ21" i="1"/>
  <c r="BU21" i="1"/>
  <c r="CA20" i="1"/>
  <c r="BZ20" i="1"/>
  <c r="BU20" i="1"/>
  <c r="CA19" i="1"/>
  <c r="BZ19" i="1"/>
  <c r="BU19" i="1"/>
  <c r="CA18" i="1"/>
  <c r="BZ18" i="1"/>
  <c r="BU18" i="1"/>
  <c r="CA17" i="1"/>
  <c r="BZ17" i="1"/>
  <c r="BU17" i="1"/>
  <c r="CA16" i="1"/>
  <c r="BZ16" i="1"/>
  <c r="BU16" i="1"/>
  <c r="A2" i="2" l="1" a="1"/>
  <c r="AC123" i="1"/>
  <c r="Y123" i="1"/>
  <c r="W123" i="1"/>
  <c r="A2" i="2" l="1"/>
  <c r="A130" i="2"/>
  <c r="AC116" i="1"/>
  <c r="Y116" i="1"/>
  <c r="W116" i="1"/>
  <c r="AH8" i="1"/>
  <c r="O4" i="1"/>
  <c r="AD6" i="1" l="1"/>
  <c r="A133" i="1" l="1"/>
  <c r="AC110" i="1"/>
  <c r="AC111" i="1"/>
  <c r="AC112" i="1"/>
  <c r="AC105" i="1"/>
  <c r="AC108" i="1"/>
  <c r="AC113" i="1"/>
  <c r="AC107" i="1" l="1"/>
  <c r="AC106" i="1"/>
  <c r="AC127" i="1"/>
  <c r="AC132" i="1"/>
  <c r="AC131" i="1"/>
  <c r="AC130" i="1"/>
  <c r="AC120" i="1"/>
  <c r="AC129" i="1"/>
  <c r="AC128" i="1"/>
  <c r="AC126" i="1"/>
  <c r="AC125" i="1"/>
  <c r="AC122" i="1"/>
  <c r="AC121" i="1"/>
  <c r="AC118" i="1"/>
  <c r="AC117" i="1"/>
  <c r="AC115" i="1"/>
  <c r="AC103" i="1"/>
  <c r="AC102" i="1"/>
  <c r="AC101" i="1"/>
  <c r="AC100" i="1"/>
  <c r="AC99" i="1"/>
  <c r="AC98" i="1"/>
  <c r="AC96" i="1"/>
  <c r="AC95" i="1"/>
  <c r="AC94" i="1"/>
  <c r="AC93" i="1"/>
  <c r="AC92" i="1"/>
  <c r="AC91" i="1"/>
  <c r="AC89" i="1"/>
  <c r="AC88" i="1"/>
  <c r="AC87" i="1"/>
  <c r="AC85" i="1"/>
  <c r="AC84" i="1"/>
  <c r="AC74" i="1"/>
  <c r="AC73" i="1"/>
  <c r="AC72" i="1"/>
  <c r="AC83" i="1"/>
  <c r="AC82" i="1"/>
  <c r="AC80" i="1"/>
  <c r="AC79" i="1"/>
  <c r="AC78" i="1"/>
  <c r="AC77" i="1"/>
  <c r="AC76" i="1"/>
  <c r="AC109" i="1"/>
  <c r="AC71" i="1"/>
  <c r="AC70" i="1"/>
  <c r="AC68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4" i="1"/>
  <c r="AC43" i="1"/>
  <c r="AC42" i="1"/>
  <c r="AC41" i="1"/>
  <c r="AC40" i="1"/>
  <c r="AC39" i="1"/>
  <c r="AC38" i="1"/>
  <c r="AC37" i="1"/>
  <c r="AC36" i="1"/>
  <c r="AC34" i="1"/>
  <c r="AC33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7" i="1"/>
  <c r="AC16" i="1"/>
  <c r="Y127" i="1" l="1"/>
  <c r="W127" i="1"/>
  <c r="W131" i="1" l="1"/>
  <c r="AE8" i="1" l="1"/>
  <c r="Y23" i="1" l="1"/>
  <c r="Y132" i="1" l="1"/>
  <c r="Y131" i="1"/>
  <c r="Y130" i="1"/>
  <c r="Y120" i="1"/>
  <c r="Y129" i="1"/>
  <c r="Y128" i="1"/>
  <c r="Y126" i="1"/>
  <c r="Y125" i="1"/>
  <c r="Y122" i="1"/>
  <c r="Y121" i="1"/>
  <c r="Y118" i="1"/>
  <c r="Y117" i="1"/>
  <c r="Y115" i="1"/>
  <c r="Y34" i="1"/>
  <c r="Y33" i="1"/>
  <c r="Y32" i="1"/>
  <c r="Y31" i="1"/>
  <c r="Y30" i="1"/>
  <c r="Y29" i="1"/>
  <c r="Y28" i="1"/>
  <c r="Y27" i="1"/>
  <c r="Y26" i="1"/>
  <c r="Y24" i="1"/>
  <c r="Y22" i="1"/>
  <c r="Y21" i="1"/>
  <c r="Y20" i="1"/>
  <c r="Y19" i="1"/>
  <c r="Y18" i="1"/>
  <c r="Y17" i="1"/>
  <c r="Y16" i="1"/>
  <c r="AC11" i="1" l="1"/>
  <c r="Z1" i="1" s="1"/>
  <c r="W132" i="1" l="1"/>
  <c r="W130" i="1"/>
  <c r="W120" i="1"/>
  <c r="W129" i="1"/>
  <c r="W128" i="1"/>
  <c r="W126" i="1"/>
  <c r="W125" i="1"/>
  <c r="W122" i="1"/>
  <c r="W121" i="1"/>
  <c r="W118" i="1"/>
  <c r="W117" i="1"/>
  <c r="W115" i="1"/>
  <c r="W34" i="1"/>
  <c r="W33" i="1"/>
  <c r="W32" i="1"/>
  <c r="W31" i="1"/>
  <c r="W30" i="1"/>
  <c r="W29" i="1"/>
  <c r="W28" i="1"/>
  <c r="W27" i="1"/>
  <c r="W26" i="1"/>
  <c r="U133" i="1" l="1"/>
  <c r="Y13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Schär Olivier LBA</author>
  </authors>
  <commentList>
    <comment ref="AC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Schär Olivier LBA:</t>
        </r>
        <r>
          <rPr>
            <sz val="9"/>
            <color indexed="81"/>
            <rFont val="Segoe UI"/>
            <family val="2"/>
          </rPr>
          <t xml:space="preserve">
Berechnet die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<sst xmlns="http://schemas.openxmlformats.org/spreadsheetml/2006/main" count="732" uniqueCount="286">
  <si>
    <t>Paket-Nr.</t>
  </si>
  <si>
    <r>
      <rPr>
        <b/>
        <sz val="10"/>
        <color theme="1"/>
        <rFont val="Arial"/>
        <family val="2"/>
      </rPr>
      <t xml:space="preserve">leer lassen </t>
    </r>
    <r>
      <rPr>
        <sz val="10"/>
        <color theme="1"/>
        <rFont val="Arial"/>
        <family val="2"/>
      </rPr>
      <t>(wird durch Brenzikofen ausgefüllt)</t>
    </r>
  </si>
  <si>
    <t>Code:</t>
  </si>
  <si>
    <t>Lieferadresse für die Zustellung:</t>
  </si>
  <si>
    <t>Militärleitzahl:</t>
  </si>
  <si>
    <t xml:space="preserve">Lieferdatum </t>
  </si>
  <si>
    <t>Einheit</t>
  </si>
  <si>
    <t>Empfänger</t>
  </si>
  <si>
    <t>Strasse</t>
  </si>
  <si>
    <t>Anzahl AdA</t>
  </si>
  <si>
    <t>Mobile</t>
  </si>
  <si>
    <t>Rolle</t>
  </si>
  <si>
    <t>Gewicht in Kg</t>
  </si>
  <si>
    <t>Wert Position</t>
  </si>
  <si>
    <t>pro Einheit</t>
  </si>
  <si>
    <t>Preis netto</t>
  </si>
  <si>
    <t>Sammelpackung</t>
  </si>
  <si>
    <t>Produktegruppe
Artikel</t>
  </si>
  <si>
    <t>SAP Nr</t>
  </si>
  <si>
    <t>Bestell-menge</t>
  </si>
  <si>
    <t>R</t>
  </si>
  <si>
    <t>St</t>
  </si>
  <si>
    <t>Box</t>
  </si>
  <si>
    <t>Gewicht</t>
  </si>
  <si>
    <t>Max Best Menge</t>
  </si>
  <si>
    <t>Kleinste Bezugs-menge</t>
  </si>
  <si>
    <t>Backtrennfolie</t>
  </si>
  <si>
    <t>Box à 100 Bogen GN 1/1</t>
  </si>
  <si>
    <t xml:space="preserve">Aluminiumfolie </t>
  </si>
  <si>
    <t>Etikette für Kontrolle Wareneingang</t>
  </si>
  <si>
    <t>Etikette für Kühllagerung</t>
  </si>
  <si>
    <t>Etikette für Tiefkühllagerung</t>
  </si>
  <si>
    <t>Frischhaltefolie</t>
  </si>
  <si>
    <t xml:space="preserve">Lebensmittelbeutel </t>
  </si>
  <si>
    <t>Papierserviette</t>
  </si>
  <si>
    <t>Essgabel</t>
  </si>
  <si>
    <t>Esslöffel</t>
  </si>
  <si>
    <t>Essmesser</t>
  </si>
  <si>
    <t xml:space="preserve">Isolierbecher - 3 dl </t>
  </si>
  <si>
    <t>Kaffeelöffel</t>
  </si>
  <si>
    <t xml:space="preserve">Suppenschale - 3 dl </t>
  </si>
  <si>
    <t>Tischtuchrolle (Recycling Papier, braun)</t>
  </si>
  <si>
    <t xml:space="preserve">Teller - 23 cm </t>
  </si>
  <si>
    <t>Kaffee in Portionen</t>
  </si>
  <si>
    <t>Kakaogetränk in Portionen</t>
  </si>
  <si>
    <t>Malzgetränk in Portionen</t>
  </si>
  <si>
    <t>Tee Apfel-Pfirsich</t>
  </si>
  <si>
    <t>Tee Erdbeer-Himbeer</t>
  </si>
  <si>
    <t>Tee Fruchtschalen</t>
  </si>
  <si>
    <t>Tee Schwarz</t>
  </si>
  <si>
    <t>Backmischung Cake-Masse</t>
  </si>
  <si>
    <t>Cremepulver Basis</t>
  </si>
  <si>
    <t>Ketchup</t>
  </si>
  <si>
    <t>Kochwein rot</t>
  </si>
  <si>
    <t>Kochwein weiss</t>
  </si>
  <si>
    <t>Kristallzucker</t>
  </si>
  <si>
    <t>Maizena Express hell</t>
  </si>
  <si>
    <t>Mayonnaise</t>
  </si>
  <si>
    <t>Salatsauce französisch</t>
  </si>
  <si>
    <t>Senf mild</t>
  </si>
  <si>
    <t>Speiseoel (kalt / warm)</t>
  </si>
  <si>
    <t>Speisesalz mit Jod / Fluor</t>
  </si>
  <si>
    <t>Streuwürze für Fleisch</t>
  </si>
  <si>
    <t>Tomaten concassées</t>
  </si>
  <si>
    <t>Tomatenextrakt</t>
  </si>
  <si>
    <t>Weisse Saucenbasis (Velouté)</t>
  </si>
  <si>
    <t xml:space="preserve">Zuckersticks </t>
  </si>
  <si>
    <t>Konfitüre in Portionen</t>
  </si>
  <si>
    <t>Nussaufstrich in Portionen</t>
  </si>
  <si>
    <t>Ravioli</t>
  </si>
  <si>
    <t>Fleischkonserve</t>
  </si>
  <si>
    <t>Thon in Beutel</t>
  </si>
  <si>
    <t>Couscous</t>
  </si>
  <si>
    <t>Eierhörnli</t>
  </si>
  <si>
    <t>Müesli Frucht Port</t>
  </si>
  <si>
    <t>Müesli Protein Port</t>
  </si>
  <si>
    <t>Gnocchi</t>
  </si>
  <si>
    <t>Kartoffelstockpulver</t>
  </si>
  <si>
    <t>Maccaroni</t>
  </si>
  <si>
    <t>Maisgriess</t>
  </si>
  <si>
    <t>Müscheli tricolore</t>
  </si>
  <si>
    <t>Reis für Trockenreis</t>
  </si>
  <si>
    <t>Risottoreis parboiled</t>
  </si>
  <si>
    <t>Rösti fix-fertig</t>
  </si>
  <si>
    <t>Spaghetti</t>
  </si>
  <si>
    <t>Süssmais</t>
  </si>
  <si>
    <t>Ananas in Scheiben im Saft (50-60 Scheiben/Ds)</t>
  </si>
  <si>
    <t>Apfelmus in Portionen</t>
  </si>
  <si>
    <t>Erbsen / Karottenkonserve</t>
  </si>
  <si>
    <t>Fruchtcocktail im Sirup</t>
  </si>
  <si>
    <t>Randensalat</t>
  </si>
  <si>
    <t>Bretzeli</t>
  </si>
  <si>
    <t>Cracker assortiert</t>
  </si>
  <si>
    <t>Dental-Kaugummi Minze</t>
  </si>
  <si>
    <t>Getreideriegel Frucht assortiert</t>
  </si>
  <si>
    <t>Getreideriegel Honig</t>
  </si>
  <si>
    <t>Leckerli</t>
  </si>
  <si>
    <t>Malzriegel</t>
  </si>
  <si>
    <t>Militärschokolade</t>
  </si>
  <si>
    <t>Nussmischung salzig assortiert</t>
  </si>
  <si>
    <t>Fruchtmischung assortiert</t>
  </si>
  <si>
    <t>Swiss Choco Bits</t>
  </si>
  <si>
    <t>Traubenzucker</t>
  </si>
  <si>
    <t>P</t>
  </si>
  <si>
    <t>Bt</t>
  </si>
  <si>
    <t>Kt</t>
  </si>
  <si>
    <t>Ke</t>
  </si>
  <si>
    <t>Fl</t>
  </si>
  <si>
    <t>Pt</t>
  </si>
  <si>
    <t>Kg</t>
  </si>
  <si>
    <t>Ds</t>
  </si>
  <si>
    <t>Rolle à 100 Etiketten</t>
  </si>
  <si>
    <t>1 Rolle à 100 lfm, 120cm Breite</t>
  </si>
  <si>
    <t>Kessel à 3 kg</t>
  </si>
  <si>
    <t>Vinibox à 3 l</t>
  </si>
  <si>
    <t>4 Dosen à 1.1 kg</t>
  </si>
  <si>
    <t>Sack à 5 kg</t>
  </si>
  <si>
    <t>Karton à 10 kg</t>
  </si>
  <si>
    <t>Karton mit 48 Beutel à 50 g</t>
  </si>
  <si>
    <t>8 Beutel à 100 Stück</t>
  </si>
  <si>
    <t>Karton mit 40 Beutel assortiert</t>
  </si>
  <si>
    <t>Stück</t>
  </si>
  <si>
    <t>Portion</t>
  </si>
  <si>
    <t>portion</t>
  </si>
  <si>
    <t>Beutel</t>
  </si>
  <si>
    <t>Karton</t>
  </si>
  <si>
    <t>Kessel</t>
  </si>
  <si>
    <t>Dose</t>
  </si>
  <si>
    <t>Flasche</t>
  </si>
  <si>
    <t>Paket</t>
  </si>
  <si>
    <t>HS_Datenprü-fung</t>
  </si>
  <si>
    <t>Non Food gratis</t>
  </si>
  <si>
    <t>Non Food kostenpflichtig</t>
  </si>
  <si>
    <t>Getränke</t>
  </si>
  <si>
    <t>Hilfsmittel</t>
  </si>
  <si>
    <t>Frühstück</t>
  </si>
  <si>
    <t>Kohlenhydrate</t>
  </si>
  <si>
    <t>Vitamine</t>
  </si>
  <si>
    <t>Proteine</t>
  </si>
  <si>
    <t>Snacks</t>
  </si>
  <si>
    <t>Form Datum</t>
  </si>
  <si>
    <t>Wir benötigen Ihre Bestellung mindestens 3 Arbeitstage VOR dem Lieferdatum.</t>
  </si>
  <si>
    <t>Bestellwert und Gewicht</t>
  </si>
  <si>
    <t>Angaben komplett</t>
  </si>
  <si>
    <t>Lieferzeitpunkt auswählen</t>
  </si>
  <si>
    <t>Verbrauch Aprov AdA/Tag</t>
  </si>
  <si>
    <t>Bemerkungen</t>
  </si>
  <si>
    <t>Gratisabgabe</t>
  </si>
  <si>
    <t>armeeproviant-brenzikofen.lba@vtg.admin.ch</t>
  </si>
  <si>
    <t xml:space="preserve">Bitte Bestellung als Excel an: </t>
  </si>
  <si>
    <t>Lunchbeutel "öko"</t>
  </si>
  <si>
    <t>Karton à 5 x 100 Stück</t>
  </si>
  <si>
    <t>Müesli Schokolade Port</t>
  </si>
  <si>
    <t>50 Tuben à 50 g</t>
  </si>
  <si>
    <t>Tage bis Lieferung</t>
  </si>
  <si>
    <t>Karton mit 100 Portionen à 42 g</t>
  </si>
  <si>
    <t>Karton mit 100 Portionen à 2 g</t>
  </si>
  <si>
    <t>Karton mit 100 Portionen à 32 g</t>
  </si>
  <si>
    <t>Karton mit 100 Portionen à 17 g</t>
  </si>
  <si>
    <t>Bratensauce "vegan"</t>
  </si>
  <si>
    <t>Karton mit 120 Portionen à 25 g</t>
  </si>
  <si>
    <t>Karton mit 120 Portionen à 100 g</t>
  </si>
  <si>
    <t xml:space="preserve">Isolierbecher - 1.8 dl </t>
  </si>
  <si>
    <t>Kessel à 4.5 kg</t>
  </si>
  <si>
    <t>20 Rollen à 15 m x 45 cm</t>
  </si>
  <si>
    <t>6 Rollen à 300 m x 45 cm</t>
  </si>
  <si>
    <t>10 Rollen à 50 Stück</t>
  </si>
  <si>
    <t>10 Pakete à 100 Stück</t>
  </si>
  <si>
    <t>20 Pakete à 50 Stück</t>
  </si>
  <si>
    <t>3 Beutel à 1.5 kg</t>
  </si>
  <si>
    <t>12 Flaschen à 500 g</t>
  </si>
  <si>
    <t>10 Pakete à 1 kg</t>
  </si>
  <si>
    <t>4 Pakete à 1 kg</t>
  </si>
  <si>
    <t>6 Flaschen à 2 l</t>
  </si>
  <si>
    <t>8 Flaschen à 756g</t>
  </si>
  <si>
    <t>4 Flaschen à 3 l</t>
  </si>
  <si>
    <t>6 Dosen à 2.5 kg</t>
  </si>
  <si>
    <t>12 Dosen à 870 g</t>
  </si>
  <si>
    <t>12 Dosen à 1.170 kg</t>
  </si>
  <si>
    <t>4 Beutel à 3 kg</t>
  </si>
  <si>
    <t>4 Beutel à 2.5 kg</t>
  </si>
  <si>
    <t>5 Beutel à 1 kg</t>
  </si>
  <si>
    <t>6 Pakete à 1 kg</t>
  </si>
  <si>
    <t>6 Dosen à 1.770 kg abgetropft</t>
  </si>
  <si>
    <t>6 Dosen à 1.790 kg abgetropft</t>
  </si>
  <si>
    <t>6 Dosen à 1.850 kg abgetropft</t>
  </si>
  <si>
    <t>6 Dosen à 1.800 kg abgetropft</t>
  </si>
  <si>
    <t>6 Dosen à 1.900 kg abgetropft</t>
  </si>
  <si>
    <t>54 Pakete à 40 g</t>
  </si>
  <si>
    <t>100 Pakete à 46 g</t>
  </si>
  <si>
    <t>100 Stück à 20 g (4 Aromen)</t>
  </si>
  <si>
    <t>100 Stück à 20 g</t>
  </si>
  <si>
    <t>50 Pakete à 35 g</t>
  </si>
  <si>
    <t>120 Stück à 20 g</t>
  </si>
  <si>
    <t xml:space="preserve">48 Stück à 50 g </t>
  </si>
  <si>
    <t>100 Pakete à 50 g</t>
  </si>
  <si>
    <t>100 Pakete à 30 g</t>
  </si>
  <si>
    <t>100 Stück à 50 g</t>
  </si>
  <si>
    <t>50 Pakete à 30 g</t>
  </si>
  <si>
    <t>100 Pakete à 25 g</t>
  </si>
  <si>
    <t>Sack à 5 kg</t>
  </si>
  <si>
    <t>6 Dosen à 800 g</t>
  </si>
  <si>
    <t>Eistee in Portionen (Früchte und Pfirsich)</t>
  </si>
  <si>
    <r>
      <t xml:space="preserve">50 Beutel à 10 l </t>
    </r>
    <r>
      <rPr>
        <b/>
        <sz val="9"/>
        <color theme="1"/>
        <rFont val="Arial"/>
        <family val="2"/>
      </rPr>
      <t>(500 l total)</t>
    </r>
  </si>
  <si>
    <t>Plz und Ort</t>
  </si>
  <si>
    <t>Lief
Nr.</t>
  </si>
  <si>
    <t>SE
Nr.</t>
  </si>
  <si>
    <t>Salatsauce balsamico</t>
  </si>
  <si>
    <t>72 Pakete à 50 g</t>
  </si>
  <si>
    <t>LiefertagOK</t>
  </si>
  <si>
    <t>16 Pakete à 100 Stück</t>
  </si>
  <si>
    <t>Tofu nature</t>
  </si>
  <si>
    <t>8 Stück à 500 g</t>
  </si>
  <si>
    <t>Rindfleischbouillon</t>
  </si>
  <si>
    <t>Gemüsebouillon</t>
  </si>
  <si>
    <t>6 Dosen à 1 kg = 45 Liter/Dose</t>
  </si>
  <si>
    <t>6 Dosen à 0.800 kg = 40 L/Ds</t>
  </si>
  <si>
    <t>1 Paket mit 100 Sticks à 5 g</t>
  </si>
  <si>
    <t xml:space="preserve">Karton mit 2 Varianten à 20 Btl </t>
  </si>
  <si>
    <t>Sack à 15 Kg</t>
  </si>
  <si>
    <t>Kilo</t>
  </si>
  <si>
    <r>
      <t xml:space="preserve">Kristallzucker </t>
    </r>
    <r>
      <rPr>
        <i/>
        <sz val="9"/>
        <color theme="1"/>
        <rFont val="Arial"/>
        <family val="2"/>
      </rPr>
      <t>(im 15 Kg Sack für Wpl Küchen)</t>
    </r>
  </si>
  <si>
    <t>50 Stück à 75 g</t>
  </si>
  <si>
    <t>Tofu geräuchert</t>
  </si>
  <si>
    <t>Dessertcreme Schokolade (Stalden)</t>
  </si>
  <si>
    <t>48 Dosen à 210 g</t>
  </si>
  <si>
    <t>Chili con carne</t>
  </si>
  <si>
    <t>24 Dosen à 400 g</t>
  </si>
  <si>
    <t>Hauptkomponenten für die individuelle Verpflegung</t>
  </si>
  <si>
    <t>Vollkorn Spiralen</t>
  </si>
  <si>
    <r>
      <t xml:space="preserve">Salatkonserve </t>
    </r>
    <r>
      <rPr>
        <sz val="8"/>
        <color theme="1"/>
        <rFont val="Arial"/>
        <family val="2"/>
      </rPr>
      <t>(3 x mexikanischer &amp; 3 x russischer)</t>
    </r>
  </si>
  <si>
    <t>je 3 Ds Mex à 2 kg / Russ à 1.850 kg</t>
  </si>
  <si>
    <r>
      <t xml:space="preserve">Isotonisches Getränk in Portionen </t>
    </r>
    <r>
      <rPr>
        <sz val="7.5"/>
        <color theme="1"/>
        <rFont val="Arial"/>
        <family val="2"/>
      </rPr>
      <t>(Orange und Zitrone)</t>
    </r>
  </si>
  <si>
    <t>Salamisnack (Geflügel)</t>
  </si>
  <si>
    <t>Jura Waffel mit Schokoladenfüllung</t>
  </si>
  <si>
    <t>Chocoly (Duokeks mit Schokoladenfüllung)</t>
  </si>
  <si>
    <t>54 Pakete à 62 g</t>
  </si>
  <si>
    <t>48 Pakete à 37 g</t>
  </si>
  <si>
    <t>Öffnungszeiten Mo - Do 0700 - 1130 / 1300 - 1700 
Öffnungszeiten Fr 0700 - 1130 / 1300 - 1600</t>
  </si>
  <si>
    <r>
      <rPr>
        <b/>
        <sz val="8"/>
        <color theme="1"/>
        <rFont val="Arial"/>
        <family val="2"/>
      </rPr>
      <t xml:space="preserve">Kontakt und allgemeine Informationen: </t>
    </r>
    <r>
      <rPr>
        <sz val="8"/>
        <color theme="1"/>
        <rFont val="Arial"/>
        <family val="2"/>
      </rPr>
      <t xml:space="preserve">
AVC Brenzikofen, Herbligenstrasse 8, 3671 Brenzikofen 			
Tel: 058 485 25 25, eMail: armeeproviant-brenzikofen.lba@vtg.admin.ch </t>
    </r>
  </si>
  <si>
    <t>Veggie-Hack</t>
  </si>
  <si>
    <t>Veggie-Geschnetzeltes</t>
  </si>
  <si>
    <t>Link zur Produkteinfo</t>
  </si>
  <si>
    <t>Feldgericht süss</t>
  </si>
  <si>
    <t>Feldgericht salzig</t>
  </si>
  <si>
    <t>Feldgericht salzig vegetarisch</t>
  </si>
  <si>
    <t>PISA-Code</t>
  </si>
  <si>
    <r>
      <rPr>
        <sz val="9"/>
        <rFont val="Arial"/>
        <family val="2"/>
      </rPr>
      <t>40</t>
    </r>
    <r>
      <rPr>
        <sz val="9"/>
        <color theme="1"/>
        <rFont val="Arial"/>
        <family val="2"/>
      </rPr>
      <t xml:space="preserve"> Pakete à 50 Stück</t>
    </r>
  </si>
  <si>
    <t>10 Pakete à 50 Stück</t>
  </si>
  <si>
    <t>Karton mit 100 Portionen à 28 g</t>
  </si>
  <si>
    <r>
      <rPr>
        <sz val="9"/>
        <rFont val="Arial"/>
        <family val="2"/>
      </rPr>
      <t xml:space="preserve">3 </t>
    </r>
    <r>
      <rPr>
        <sz val="9"/>
        <color theme="1"/>
        <rFont val="Arial"/>
        <family val="2"/>
      </rPr>
      <t xml:space="preserve">Pakete à 1 kg </t>
    </r>
  </si>
  <si>
    <t>Bestellformular für Armeeproviant 2025</t>
  </si>
  <si>
    <t>25562782</t>
  </si>
  <si>
    <t>Name</t>
  </si>
  <si>
    <t>FMPO ID</t>
  </si>
  <si>
    <t>Variantenid betriebsw</t>
  </si>
  <si>
    <t>Variantenbeschreibung</t>
  </si>
  <si>
    <t>Item</t>
  </si>
  <si>
    <t>Produkt</t>
  </si>
  <si>
    <t>Erstbedarfsmenge</t>
  </si>
  <si>
    <t>Meldebestand</t>
  </si>
  <si>
    <t>Zuordnungskennzeichen</t>
  </si>
  <si>
    <t>AAAA</t>
  </si>
  <si>
    <t>M (M)</t>
  </si>
  <si>
    <r>
      <rPr>
        <sz val="9"/>
        <rFont val="Arial"/>
        <family val="2"/>
      </rPr>
      <t xml:space="preserve">3 </t>
    </r>
    <r>
      <rPr>
        <sz val="9"/>
        <color theme="1"/>
        <rFont val="Arial"/>
        <family val="2"/>
      </rPr>
      <t>Pakete à 1 kg</t>
    </r>
  </si>
  <si>
    <t>Reis Basmati</t>
  </si>
  <si>
    <t>Militärbiscuit</t>
  </si>
  <si>
    <t>21173448</t>
  </si>
  <si>
    <t>Brotaufstrich Geflügel</t>
  </si>
  <si>
    <t>Brotaufstrich mediterran</t>
  </si>
  <si>
    <t>27046383</t>
  </si>
  <si>
    <t>24 Tuben à 100 g</t>
  </si>
  <si>
    <t>100 Stück à 28 g</t>
  </si>
  <si>
    <t>Energy Bar Double Chocolate Chip</t>
  </si>
  <si>
    <t>60 Stück à 35 g</t>
  </si>
  <si>
    <t>High Protein Bar Chocolate-Raspberry</t>
  </si>
  <si>
    <t>Weisse Grundsauce (Velouté)</t>
  </si>
  <si>
    <t>Bandnudeln / Tagliatelle 6mm</t>
  </si>
  <si>
    <t>Karton à 5 kg</t>
  </si>
  <si>
    <t>6 Dosen à 1 kg = 10 Liter/Dose</t>
  </si>
  <si>
    <t>27044756</t>
  </si>
  <si>
    <t>neu 6 Dosen à 1 kg</t>
  </si>
  <si>
    <t>E-Mail</t>
  </si>
  <si>
    <t xml:space="preserve"> </t>
  </si>
  <si>
    <t>Fragen zur Anlieferung? Dann melden Sie sich bei der Transportzentrale VBS 0800 710 400</t>
  </si>
  <si>
    <t>HP/NRJ Riegel sind ausgeblendet.....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</si>
</sst>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#0##\ ###\ ##\ ##"/>
    <numFmt numFmtId="165" formatCode="0.000"/>
    <numFmt numFmtId="166" formatCode="#\ &quot;Tage&quot;"/>
    <numFmt numFmtId="167" formatCode="#\ &quot;KG&quot;"/>
    <numFmt numFmtId="168" formatCode="#\ &quot;Pos&quot;"/>
    <numFmt numFmtId="169" formatCode="dd/mm/yyyy;@"/>
  </numFmts>
  <fonts count="35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2"/>
      <color theme="0" tint="-4.9989318521683403E-2"/>
      <name val="Arial"/>
      <family val="2"/>
    </font>
    <font>
      <sz val="12"/>
      <color theme="0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theme="1"/>
      <name val="Arial"/>
      <family val="2"/>
    </font>
    <font>
      <sz val="8.5"/>
      <color theme="1"/>
      <name val="Arial"/>
      <family val="2"/>
    </font>
    <font>
      <i/>
      <sz val="9"/>
      <color theme="1"/>
      <name val="Arial"/>
      <family val="2"/>
    </font>
    <font>
      <u/>
      <sz val="11"/>
      <color theme="10"/>
      <name val="Arial"/>
      <family val="2"/>
    </font>
    <font>
      <sz val="9"/>
      <color theme="1"/>
      <name val="Arial Narrow"/>
      <family val="2"/>
    </font>
    <font>
      <sz val="7.5"/>
      <color theme="1"/>
      <name val="Arial"/>
      <family val="2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sz val="9"/>
      <name val="Arial"/>
      <family val="2"/>
    </font>
    <font>
      <sz val="10"/>
      <color rgb="FF3399FF"/>
      <name val="Courier New"/>
      <family val="3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1">
    <xf numFmtId="0" fontId="0" fillId="0" borderId="0"/>
    <xf numFmtId="0" fontId="10" fillId="0" borderId="0"/>
    <xf numFmtId="0" fontId="24" fillId="0" borderId="0" applyNumberForma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31" fillId="0" borderId="0"/>
    <xf numFmtId="0" fontId="32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3" fillId="0" borderId="0"/>
    <xf numFmtId="49" fontId="32" fillId="0" borderId="0"/>
    <xf numFmtId="49" fontId="32" fillId="0" borderId="0"/>
    <xf numFmtId="49" fontId="32" fillId="0" borderId="0"/>
    <xf numFmtId="49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 applyNumberFormat="0" applyFill="0" applyBorder="0" applyAlignment="0" applyProtection="0"/>
    <xf numFmtId="0" fontId="33" fillId="0" borderId="0"/>
    <xf numFmtId="49" fontId="32" fillId="0" borderId="0"/>
  </cellStyleXfs>
  <cellXfs count="208">
    <xf numFmtId="0" fontId="0" fillId="0" borderId="0" xfId="0"/>
    <xf numFmtId="0" fontId="5" fillId="0" borderId="0" xfId="0" applyFont="1" applyProtection="1">
      <protection locked="0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6" fillId="0" borderId="0" xfId="0" applyFont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8" fillId="0" borderId="9" xfId="0" applyFont="1" applyBorder="1"/>
    <xf numFmtId="0" fontId="6" fillId="2" borderId="9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 wrapText="1"/>
      <protection locked="0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9" xfId="0" applyFont="1" applyBorder="1" applyAlignment="1">
      <alignment horizontal="left" vertical="center"/>
    </xf>
    <xf numFmtId="0" fontId="11" fillId="0" borderId="0" xfId="0" applyFont="1" applyAlignment="1" applyProtection="1">
      <alignment vertical="center"/>
      <protection locked="0"/>
    </xf>
    <xf numFmtId="165" fontId="5" fillId="0" borderId="0" xfId="0" applyNumberFormat="1" applyFont="1"/>
    <xf numFmtId="165" fontId="6" fillId="0" borderId="0" xfId="0" applyNumberFormat="1" applyFont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vertical="center" wrapText="1"/>
    </xf>
    <xf numFmtId="0" fontId="11" fillId="0" borderId="0" xfId="0" applyFont="1" applyAlignment="1">
      <alignment horizontal="right"/>
    </xf>
    <xf numFmtId="0" fontId="6" fillId="2" borderId="1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165" fontId="16" fillId="0" borderId="0" xfId="0" applyNumberFormat="1" applyFont="1" applyAlignment="1">
      <alignment vertical="center"/>
    </xf>
    <xf numFmtId="0" fontId="12" fillId="2" borderId="8" xfId="0" applyFont="1" applyFill="1" applyBorder="1" applyAlignment="1">
      <alignment horizontal="left" vertical="center"/>
    </xf>
    <xf numFmtId="165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18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6" fillId="2" borderId="8" xfId="0" applyFont="1" applyFill="1" applyBorder="1"/>
    <xf numFmtId="0" fontId="6" fillId="2" borderId="9" xfId="0" applyFont="1" applyFill="1" applyBorder="1"/>
    <xf numFmtId="0" fontId="5" fillId="0" borderId="9" xfId="0" applyFont="1" applyBorder="1" applyAlignment="1">
      <alignment horizontal="right"/>
    </xf>
    <xf numFmtId="0" fontId="6" fillId="2" borderId="9" xfId="0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right" vertical="center" wrapText="1"/>
    </xf>
    <xf numFmtId="43" fontId="12" fillId="2" borderId="9" xfId="0" applyNumberFormat="1" applyFont="1" applyFill="1" applyBorder="1" applyAlignment="1">
      <alignment horizontal="right" vertical="center" wrapText="1"/>
    </xf>
    <xf numFmtId="0" fontId="8" fillId="0" borderId="0" xfId="0" applyFont="1"/>
    <xf numFmtId="0" fontId="9" fillId="0" borderId="0" xfId="0" applyFont="1"/>
    <xf numFmtId="165" fontId="13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165" fontId="8" fillId="0" borderId="0" xfId="0" applyNumberFormat="1" applyFont="1"/>
    <xf numFmtId="14" fontId="0" fillId="3" borderId="0" xfId="0" applyNumberFormat="1" applyFill="1"/>
    <xf numFmtId="14" fontId="0" fillId="0" borderId="0" xfId="0" applyNumberFormat="1" applyAlignment="1">
      <alignment horizontal="right"/>
    </xf>
    <xf numFmtId="165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3" xfId="0" applyFont="1" applyBorder="1"/>
    <xf numFmtId="166" fontId="6" fillId="0" borderId="3" xfId="0" applyNumberFormat="1" applyFont="1" applyBorder="1"/>
    <xf numFmtId="44" fontId="17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center" vertical="center"/>
    </xf>
    <xf numFmtId="165" fontId="24" fillId="0" borderId="0" xfId="2" applyNumberFormat="1" applyAlignment="1" applyProtection="1">
      <alignment vertical="center"/>
    </xf>
    <xf numFmtId="1" fontId="6" fillId="0" borderId="0" xfId="0" applyNumberFormat="1" applyFont="1" applyAlignment="1">
      <alignment horizontal="center" vertical="center" wrapText="1"/>
    </xf>
    <xf numFmtId="0" fontId="28" fillId="0" borderId="9" xfId="2" applyFont="1" applyFill="1" applyBorder="1" applyAlignment="1" applyProtection="1">
      <alignment vertical="center"/>
    </xf>
    <xf numFmtId="1" fontId="11" fillId="0" borderId="0" xfId="0" applyNumberFormat="1" applyFont="1" applyAlignment="1">
      <alignment vertical="center"/>
    </xf>
    <xf numFmtId="1" fontId="5" fillId="0" borderId="0" xfId="0" applyNumberFormat="1" applyFont="1"/>
    <xf numFmtId="1" fontId="18" fillId="0" borderId="0" xfId="0" applyNumberFormat="1" applyFont="1" applyAlignment="1">
      <alignment vertical="center"/>
    </xf>
    <xf numFmtId="0" fontId="29" fillId="0" borderId="9" xfId="0" applyFont="1" applyBorder="1" applyAlignment="1">
      <alignment vertical="center"/>
    </xf>
    <xf numFmtId="49" fontId="11" fillId="0" borderId="8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169" fontId="0" fillId="0" borderId="0" xfId="0" applyNumberFormat="1" applyAlignment="1">
      <alignment wrapText="1"/>
    </xf>
    <xf numFmtId="49" fontId="0" fillId="0" borderId="0" xfId="0" applyNumberFormat="1" applyAlignment="1">
      <alignment wrapText="1"/>
    </xf>
    <xf numFmtId="0" fontId="30" fillId="0" borderId="0" xfId="0" applyFont="1"/>
    <xf numFmtId="169" fontId="0" fillId="0" borderId="0" xfId="0" applyNumberFormat="1"/>
    <xf numFmtId="49" fontId="0" fillId="0" borderId="0" xfId="0" applyNumberFormat="1"/>
    <xf numFmtId="1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/>
    </xf>
    <xf numFmtId="0" fontId="11" fillId="4" borderId="8" xfId="0" applyFont="1" applyFill="1" applyBorder="1" applyAlignment="1">
      <alignment vertical="center"/>
    </xf>
    <xf numFmtId="0" fontId="11" fillId="4" borderId="9" xfId="0" applyFont="1" applyFill="1" applyBorder="1" applyAlignment="1">
      <alignment vertical="center"/>
    </xf>
    <xf numFmtId="49" fontId="11" fillId="4" borderId="8" xfId="0" applyNumberFormat="1" applyFont="1" applyFill="1" applyBorder="1" applyAlignment="1">
      <alignment horizontal="center" vertical="center"/>
    </xf>
    <xf numFmtId="165" fontId="11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11" fillId="4" borderId="0" xfId="0" applyFont="1" applyFill="1" applyAlignment="1" applyProtection="1">
      <alignment vertical="center"/>
      <protection locked="0"/>
    </xf>
    <xf numFmtId="1" fontId="11" fillId="4" borderId="0" xfId="0" applyNumberFormat="1" applyFont="1" applyFill="1" applyAlignment="1">
      <alignment vertical="center"/>
    </xf>
    <xf numFmtId="0" fontId="0" fillId="4" borderId="0" xfId="0" applyFill="1"/>
    <xf numFmtId="0" fontId="30" fillId="4" borderId="0" xfId="0" applyFont="1" applyFill="1"/>
    <xf numFmtId="14" fontId="0" fillId="4" borderId="0" xfId="0" applyNumberFormat="1" applyFill="1"/>
    <xf numFmtId="1" fontId="0" fillId="4" borderId="0" xfId="0" applyNumberFormat="1" applyFill="1"/>
    <xf numFmtId="0" fontId="0" fillId="4" borderId="0" xfId="0" applyFill="1" applyAlignment="1">
      <alignment horizontal="left"/>
    </xf>
    <xf numFmtId="0" fontId="11" fillId="0" borderId="8" xfId="0" applyFont="1" applyBorder="1" applyAlignment="1">
      <alignment horizontal="center" vertical="center"/>
    </xf>
    <xf numFmtId="0" fontId="4" fillId="4" borderId="0" xfId="0" applyFont="1" applyFill="1" applyAlignment="1">
      <alignment horizontal="center" wrapText="1"/>
    </xf>
    <xf numFmtId="0" fontId="8" fillId="0" borderId="9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2" fontId="11" fillId="0" borderId="8" xfId="0" applyNumberFormat="1" applyFont="1" applyBorder="1" applyAlignment="1">
      <alignment horizontal="right" vertical="center" indent="1"/>
    </xf>
    <xf numFmtId="2" fontId="11" fillId="0" borderId="10" xfId="0" applyNumberFormat="1" applyFont="1" applyBorder="1" applyAlignment="1">
      <alignment horizontal="right" vertical="center" indent="1"/>
    </xf>
    <xf numFmtId="43" fontId="11" fillId="0" borderId="8" xfId="0" applyNumberFormat="1" applyFont="1" applyBorder="1" applyAlignment="1">
      <alignment horizontal="right" vertical="center"/>
    </xf>
    <xf numFmtId="43" fontId="11" fillId="0" borderId="10" xfId="0" applyNumberFormat="1" applyFont="1" applyBorder="1" applyAlignment="1">
      <alignment horizontal="right" vertical="center"/>
    </xf>
    <xf numFmtId="1" fontId="11" fillId="0" borderId="8" xfId="0" applyNumberFormat="1" applyFont="1" applyBorder="1" applyAlignment="1">
      <alignment horizontal="center" vertical="center"/>
    </xf>
    <xf numFmtId="1" fontId="11" fillId="0" borderId="10" xfId="0" applyNumberFormat="1" applyFont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1" fontId="11" fillId="3" borderId="8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6" fillId="2" borderId="8" xfId="0" applyFont="1" applyFill="1" applyBorder="1"/>
    <xf numFmtId="0" fontId="6" fillId="2" borderId="9" xfId="0" applyFont="1" applyFill="1" applyBorder="1"/>
    <xf numFmtId="44" fontId="17" fillId="2" borderId="9" xfId="0" applyNumberFormat="1" applyFont="1" applyFill="1" applyBorder="1" applyAlignment="1">
      <alignment horizontal="right" vertical="center"/>
    </xf>
    <xf numFmtId="44" fontId="17" fillId="2" borderId="10" xfId="0" applyNumberFormat="1" applyFont="1" applyFill="1" applyBorder="1" applyAlignment="1">
      <alignment horizontal="right" vertical="center"/>
    </xf>
    <xf numFmtId="43" fontId="11" fillId="0" borderId="2" xfId="0" applyNumberFormat="1" applyFont="1" applyBorder="1" applyAlignment="1">
      <alignment horizontal="center" vertical="center" textRotation="90"/>
    </xf>
    <xf numFmtId="43" fontId="11" fillId="0" borderId="4" xfId="0" applyNumberFormat="1" applyFont="1" applyBorder="1" applyAlignment="1">
      <alignment horizontal="center" vertical="center" textRotation="90"/>
    </xf>
    <xf numFmtId="43" fontId="11" fillId="0" borderId="12" xfId="0" applyNumberFormat="1" applyFont="1" applyBorder="1" applyAlignment="1">
      <alignment horizontal="center" vertical="center" textRotation="90"/>
    </xf>
    <xf numFmtId="43" fontId="11" fillId="0" borderId="11" xfId="0" applyNumberFormat="1" applyFont="1" applyBorder="1" applyAlignment="1">
      <alignment horizontal="center" vertical="center" textRotation="90"/>
    </xf>
    <xf numFmtId="43" fontId="11" fillId="0" borderId="5" xfId="0" applyNumberFormat="1" applyFont="1" applyBorder="1" applyAlignment="1">
      <alignment horizontal="center" vertical="center" textRotation="90"/>
    </xf>
    <xf numFmtId="43" fontId="11" fillId="0" borderId="7" xfId="0" applyNumberFormat="1" applyFont="1" applyBorder="1" applyAlignment="1">
      <alignment horizontal="center" vertical="center" textRotation="90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/>
      <protection locked="0"/>
    </xf>
    <xf numFmtId="166" fontId="6" fillId="2" borderId="9" xfId="0" applyNumberFormat="1" applyFont="1" applyFill="1" applyBorder="1"/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14" fontId="7" fillId="3" borderId="2" xfId="0" applyNumberFormat="1" applyFont="1" applyFill="1" applyBorder="1" applyAlignment="1" applyProtection="1">
      <alignment horizontal="center" vertical="center"/>
      <protection locked="0"/>
    </xf>
    <xf numFmtId="14" fontId="7" fillId="3" borderId="3" xfId="0" applyNumberFormat="1" applyFont="1" applyFill="1" applyBorder="1" applyAlignment="1" applyProtection="1">
      <alignment horizontal="center" vertical="center"/>
      <protection locked="0"/>
    </xf>
    <xf numFmtId="14" fontId="7" fillId="3" borderId="4" xfId="0" applyNumberFormat="1" applyFont="1" applyFill="1" applyBorder="1" applyAlignment="1" applyProtection="1">
      <alignment horizontal="center" vertical="center"/>
      <protection locked="0"/>
    </xf>
    <xf numFmtId="14" fontId="7" fillId="3" borderId="5" xfId="0" applyNumberFormat="1" applyFont="1" applyFill="1" applyBorder="1" applyAlignment="1" applyProtection="1">
      <alignment horizontal="center" vertical="center"/>
      <protection locked="0"/>
    </xf>
    <xf numFmtId="14" fontId="7" fillId="3" borderId="6" xfId="0" applyNumberFormat="1" applyFont="1" applyFill="1" applyBorder="1" applyAlignment="1" applyProtection="1">
      <alignment horizontal="center" vertical="center"/>
      <protection locked="0"/>
    </xf>
    <xf numFmtId="14" fontId="7" fillId="3" borderId="7" xfId="0" applyNumberFormat="1" applyFont="1" applyFill="1" applyBorder="1" applyAlignment="1" applyProtection="1">
      <alignment horizontal="center" vertical="center"/>
      <protection locked="0"/>
    </xf>
    <xf numFmtId="0" fontId="8" fillId="0" borderId="6" xfId="0" applyFont="1" applyBorder="1" applyAlignment="1">
      <alignment horizontal="left"/>
    </xf>
    <xf numFmtId="0" fontId="12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6" fillId="3" borderId="9" xfId="0" applyFont="1" applyFill="1" applyBorder="1" applyAlignment="1" applyProtection="1">
      <alignment horizontal="left" vertical="center"/>
      <protection locked="0"/>
    </xf>
    <xf numFmtId="164" fontId="6" fillId="3" borderId="9" xfId="0" applyNumberFormat="1" applyFont="1" applyFill="1" applyBorder="1" applyAlignment="1" applyProtection="1">
      <alignment horizontal="left" vertical="center"/>
      <protection locked="0"/>
    </xf>
    <xf numFmtId="0" fontId="17" fillId="2" borderId="8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166" fontId="6" fillId="2" borderId="9" xfId="0" applyNumberFormat="1" applyFont="1" applyFill="1" applyBorder="1" applyAlignment="1">
      <alignment horizontal="center"/>
    </xf>
    <xf numFmtId="0" fontId="5" fillId="0" borderId="0" xfId="0" applyFont="1"/>
    <xf numFmtId="0" fontId="17" fillId="0" borderId="8" xfId="0" applyFont="1" applyBorder="1" applyAlignment="1">
      <alignment vertical="center"/>
    </xf>
    <xf numFmtId="0" fontId="17" fillId="0" borderId="9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168" fontId="7" fillId="0" borderId="3" xfId="0" applyNumberFormat="1" applyFont="1" applyBorder="1" applyAlignment="1" applyProtection="1">
      <alignment horizontal="left"/>
      <protection locked="0"/>
    </xf>
    <xf numFmtId="167" fontId="7" fillId="0" borderId="3" xfId="0" applyNumberFormat="1" applyFont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4" borderId="0" xfId="0" applyFont="1" applyFill="1" applyAlignment="1">
      <alignment horizontal="center" wrapText="1"/>
    </xf>
    <xf numFmtId="0" fontId="21" fillId="0" borderId="3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5" fillId="0" borderId="8" xfId="0" applyFont="1" applyBorder="1" applyAlignment="1">
      <alignment vertical="center"/>
    </xf>
    <xf numFmtId="0" fontId="25" fillId="0" borderId="9" xfId="0" applyFont="1" applyBorder="1" applyAlignment="1">
      <alignment vertical="center"/>
    </xf>
    <xf numFmtId="0" fontId="25" fillId="0" borderId="10" xfId="0" applyFont="1" applyBorder="1" applyAlignment="1">
      <alignment vertical="center"/>
    </xf>
    <xf numFmtId="1" fontId="11" fillId="0" borderId="8" xfId="0" applyNumberFormat="1" applyFont="1" applyBorder="1" applyAlignment="1" applyProtection="1">
      <alignment horizontal="center" vertical="center"/>
      <protection locked="0"/>
    </xf>
    <xf numFmtId="1" fontId="11" fillId="0" borderId="10" xfId="0" applyNumberFormat="1" applyFont="1" applyBorder="1" applyAlignment="1" applyProtection="1">
      <alignment horizontal="center" vertical="center"/>
      <protection locked="0"/>
    </xf>
    <xf numFmtId="164" fontId="6" fillId="3" borderId="10" xfId="0" applyNumberFormat="1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 applyProtection="1">
      <alignment horizontal="left" vertical="top" wrapText="1"/>
      <protection locked="0"/>
    </xf>
    <xf numFmtId="0" fontId="5" fillId="3" borderId="0" xfId="0" applyFont="1" applyFill="1" applyAlignment="1" applyProtection="1">
      <alignment horizontal="left" vertical="top" wrapText="1"/>
      <protection locked="0"/>
    </xf>
    <xf numFmtId="0" fontId="5" fillId="3" borderId="11" xfId="0" applyFont="1" applyFill="1" applyBorder="1" applyAlignment="1" applyProtection="1">
      <alignment horizontal="left" vertical="top" wrapText="1"/>
      <protection locked="0"/>
    </xf>
    <xf numFmtId="0" fontId="5" fillId="3" borderId="12" xfId="0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 applyProtection="1">
      <alignment horizontal="left" vertical="top" wrapText="1"/>
      <protection locked="0"/>
    </xf>
    <xf numFmtId="0" fontId="5" fillId="3" borderId="6" xfId="0" applyFont="1" applyFill="1" applyBorder="1" applyAlignment="1" applyProtection="1">
      <alignment horizontal="left" vertical="top" wrapText="1"/>
      <protection locked="0"/>
    </xf>
    <xf numFmtId="0" fontId="5" fillId="3" borderId="7" xfId="0" applyFont="1" applyFill="1" applyBorder="1" applyAlignment="1" applyProtection="1">
      <alignment horizontal="left" vertical="top" wrapText="1"/>
      <protection locked="0"/>
    </xf>
    <xf numFmtId="0" fontId="17" fillId="0" borderId="8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1" fontId="11" fillId="4" borderId="8" xfId="0" applyNumberFormat="1" applyFont="1" applyFill="1" applyBorder="1" applyAlignment="1" applyProtection="1">
      <alignment horizontal="center" vertical="center"/>
      <protection locked="0"/>
    </xf>
    <xf numFmtId="1" fontId="11" fillId="4" borderId="10" xfId="0" applyNumberFormat="1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>
      <alignment vertical="center"/>
    </xf>
    <xf numFmtId="0" fontId="11" fillId="4" borderId="9" xfId="0" applyFont="1" applyFill="1" applyBorder="1" applyAlignment="1">
      <alignment vertical="center"/>
    </xf>
    <xf numFmtId="0" fontId="11" fillId="4" borderId="10" xfId="0" applyFont="1" applyFill="1" applyBorder="1" applyAlignment="1">
      <alignment vertical="center"/>
    </xf>
    <xf numFmtId="2" fontId="11" fillId="4" borderId="8" xfId="0" applyNumberFormat="1" applyFont="1" applyFill="1" applyBorder="1" applyAlignment="1">
      <alignment horizontal="right" vertical="center" indent="1"/>
    </xf>
    <xf numFmtId="2" fontId="11" fillId="4" borderId="10" xfId="0" applyNumberFormat="1" applyFont="1" applyFill="1" applyBorder="1" applyAlignment="1">
      <alignment horizontal="right" vertical="center" indent="1"/>
    </xf>
    <xf numFmtId="43" fontId="11" fillId="4" borderId="8" xfId="0" applyNumberFormat="1" applyFont="1" applyFill="1" applyBorder="1" applyAlignment="1">
      <alignment horizontal="right" vertical="center"/>
    </xf>
    <xf numFmtId="43" fontId="11" fillId="4" borderId="10" xfId="0" applyNumberFormat="1" applyFont="1" applyFill="1" applyBorder="1" applyAlignment="1">
      <alignment horizontal="right" vertical="center"/>
    </xf>
    <xf numFmtId="1" fontId="11" fillId="4" borderId="8" xfId="0" applyNumberFormat="1" applyFont="1" applyFill="1" applyBorder="1" applyAlignment="1">
      <alignment horizontal="center" vertical="center"/>
    </xf>
    <xf numFmtId="1" fontId="11" fillId="4" borderId="10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wrapText="1"/>
    </xf>
  </cellXfs>
  <cellStyles count="31">
    <cellStyle name="Link" xfId="2" builtinId="8"/>
    <cellStyle name="Link 2" xfId="28" xr:uid="{F12DF9FB-FAFC-429B-9D6E-4789561C6ED5}"/>
    <cellStyle name="Normal 2" xfId="23" xr:uid="{092B6583-E29F-4C12-84E9-D3F90BC10B89}"/>
    <cellStyle name="Normal 3" xfId="24" xr:uid="{B30D7462-A0E3-417D-AFC2-DD5DC0FE5B1F}"/>
    <cellStyle name="Normal 4" xfId="25" xr:uid="{34B12BE2-1D2C-448F-9D36-4C9A8199036A}"/>
    <cellStyle name="Normal 5" xfId="26" xr:uid="{D0D66B3F-68F4-4C79-9E37-6A458EC5985E}"/>
    <cellStyle name="Normal 5 2" xfId="27" xr:uid="{5EE0678C-603D-467B-A612-61CED2A5F650}"/>
    <cellStyle name="Normal 6" xfId="30" xr:uid="{B0C08C1D-4F9A-42D5-A11A-12D32CF5FD82}"/>
    <cellStyle name="Standard" xfId="0" builtinId="0"/>
    <cellStyle name="Standard 14 2" xfId="8" xr:uid="{FF94730A-6638-419F-B39E-228BD75E6DE6}"/>
    <cellStyle name="Standard 2" xfId="4" xr:uid="{0407063B-2A45-4C6D-BF30-80DF6802965A}"/>
    <cellStyle name="Standard 2 2" xfId="5" xr:uid="{AF024BE5-1A47-4D0F-A378-8BEE5D86B979}"/>
    <cellStyle name="Standard 2 2 2" xfId="19" xr:uid="{35D7C39C-11ED-489B-982D-D6D65772FF0D}"/>
    <cellStyle name="Standard 2 2 3" xfId="17" xr:uid="{14DD918D-E093-42EE-987E-76CBC363EBED}"/>
    <cellStyle name="Standard 2 3" xfId="6" xr:uid="{22B65E23-F9C3-417C-8317-9B47AF976095}"/>
    <cellStyle name="Standard 2 3 2" xfId="20" xr:uid="{D268A2A4-FD3B-4130-83CB-131DE80434BE}"/>
    <cellStyle name="Standard 2 3 3" xfId="18" xr:uid="{D4CDCE2A-BB92-4D83-AF7B-26D242A5D661}"/>
    <cellStyle name="Standard 2 4" xfId="13" xr:uid="{A4BFD8DE-BC2E-4930-AAC4-B4C3F03C0072}"/>
    <cellStyle name="Standard 20" xfId="9" xr:uid="{CBD9FFA5-EDF1-47F9-9BE2-5DEFACB14324}"/>
    <cellStyle name="Standard 3" xfId="1" xr:uid="{00000000-0005-0000-0000-000001000000}"/>
    <cellStyle name="Standard 3 2" xfId="14" xr:uid="{AC11836F-86CF-4447-A08D-435B99D504A0}"/>
    <cellStyle name="Standard 3 3" xfId="7" xr:uid="{8C7C8273-219A-4BD7-83B6-2182AAE304ED}"/>
    <cellStyle name="Standard 4" xfId="12" xr:uid="{5027D532-E495-4F4C-9F50-534BE5D810DD}"/>
    <cellStyle name="Standard 4 2" xfId="21" xr:uid="{9E81B9C5-A6CA-4B27-ACA8-34270D435D68}"/>
    <cellStyle name="Standard 4 3" xfId="15" xr:uid="{98A12153-2122-4C45-8151-DC92AFE39081}"/>
    <cellStyle name="Standard 4 3 2 2" xfId="11" xr:uid="{103100D2-2588-4D47-9E88-42088CA1B0C6}"/>
    <cellStyle name="Standard 4 3 2 3" xfId="22" xr:uid="{014CB841-4358-48B9-B10B-C71F7B60D579}"/>
    <cellStyle name="Standard 5" xfId="16" xr:uid="{3AD9A61D-0904-412F-80CD-DCFC36442A16}"/>
    <cellStyle name="Standard 6" xfId="10" xr:uid="{622864B3-8E85-4428-AFBA-02B3CC1B0B9D}"/>
    <cellStyle name="Standard 7" xfId="29" xr:uid="{8A3633D9-95C0-454A-9E31-E137BF88AE66}"/>
    <cellStyle name="Standard 8" xfId="3" xr:uid="{483F2EF0-F1D4-464D-95F1-E01D2EE03DA1}"/>
  </cellStyles>
  <dxfs count="53">
    <dxf>
      <fill>
        <patternFill>
          <bgColor theme="9" tint="0.79998168889431442"/>
        </patternFill>
      </fill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95249</xdr:rowOff>
    </xdr:from>
    <xdr:to>
      <xdr:col>7</xdr:col>
      <xdr:colOff>0</xdr:colOff>
      <xdr:row>0</xdr:row>
      <xdr:rowOff>857250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3B74FF7-4F93-4BB8-8251-3AB7BFE37997}"/>
            </a:ext>
          </a:extLst>
        </xdr:cNvPr>
        <xdr:cNvSpPr txBox="1"/>
      </xdr:nvSpPr>
      <xdr:spPr>
        <a:xfrm>
          <a:off x="0" y="95249"/>
          <a:ext cx="8839200" cy="762001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800" b="1">
              <a:solidFill>
                <a:schemeClr val="bg1"/>
              </a:solidFill>
            </a:rPr>
            <a:t>Dieses Arbeitsblatt benötigt</a:t>
          </a:r>
          <a:r>
            <a:rPr lang="de-CH" sz="1800" b="1" baseline="0">
              <a:solidFill>
                <a:schemeClr val="bg1"/>
              </a:solidFill>
            </a:rPr>
            <a:t> das </a:t>
          </a:r>
          <a:r>
            <a:rPr lang="de-CH" sz="1800" b="1">
              <a:solidFill>
                <a:schemeClr val="bg1"/>
              </a:solidFill>
            </a:rPr>
            <a:t>AVC-B</a:t>
          </a:r>
          <a:r>
            <a:rPr lang="de-CH" sz="1800" b="1" baseline="0">
              <a:solidFill>
                <a:schemeClr val="bg1"/>
              </a:solidFill>
            </a:rPr>
            <a:t> für den Datenimport in das SAP.</a:t>
          </a:r>
        </a:p>
        <a:p>
          <a:pPr algn="ctr"/>
          <a:r>
            <a:rPr lang="de-CH" sz="1800" b="1" i="1" baseline="0">
              <a:solidFill>
                <a:schemeClr val="bg1"/>
              </a:solidFill>
            </a:rPr>
            <a:t>Bitte nicht verändern oder löschen.</a:t>
          </a:r>
        </a:p>
        <a:p>
          <a:endParaRPr lang="de-CH" sz="1100"/>
        </a:p>
      </xdr:txBody>
    </xdr:sp>
    <xdr:clientData fPrintsWithSheet="0"/>
  </xdr:twoCellAnchor>
  <xdr:twoCellAnchor>
    <xdr:from>
      <xdr:col>5</xdr:col>
      <xdr:colOff>952499</xdr:colOff>
      <xdr:row>0</xdr:row>
      <xdr:rowOff>981075</xdr:rowOff>
    </xdr:from>
    <xdr:to>
      <xdr:col>7</xdr:col>
      <xdr:colOff>38098</xdr:colOff>
      <xdr:row>0</xdr:row>
      <xdr:rowOff>1428750</xdr:rowOff>
    </xdr:to>
    <xdr:sp macro="" textlink="cel_AnzArt">
      <xdr:nvSpPr>
        <xdr:cNvPr id="3" name="Textfeld 2">
          <a:extLst>
            <a:ext uri="{FF2B5EF4-FFF2-40B4-BE49-F238E27FC236}">
              <a16:creationId xmlns:a16="http://schemas.microsoft.com/office/drawing/2014/main" id="{FE1D4D87-FC17-498B-9903-669506AB6E1B}"/>
            </a:ext>
          </a:extLst>
        </xdr:cNvPr>
        <xdr:cNvSpPr txBox="1"/>
      </xdr:nvSpPr>
      <xdr:spPr>
        <a:xfrm>
          <a:off x="7886699" y="981075"/>
          <a:ext cx="990599" cy="44767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EFB14A5A-9B2A-45DB-B8F5-CF70806FB337}" type="TxLink">
            <a:rPr lang="en-US" sz="1100" b="1" i="0" u="none" strike="noStrike">
              <a:solidFill>
                <a:schemeClr val="bg1"/>
              </a:solidFill>
              <a:latin typeface="Arial"/>
              <a:cs typeface="Arial"/>
            </a:rPr>
            <a:pPr algn="ctr"/>
            <a:t>Anzahl Pos 0</a:t>
          </a:fld>
          <a:endParaRPr lang="de-CH" sz="11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338730</xdr:colOff>
      <xdr:row>2</xdr:row>
      <xdr:rowOff>79420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62830" cy="403270"/>
        </a:xfrm>
        <a:prstGeom prst="rect">
          <a:avLst/>
        </a:prstGeom>
      </xdr:spPr>
    </xdr:pic>
    <xdr:clientData/>
  </xdr:twoCellAnchor>
  <xdr:twoCellAnchor>
    <xdr:from>
      <xdr:col>14</xdr:col>
      <xdr:colOff>47625</xdr:colOff>
      <xdr:row>6</xdr:row>
      <xdr:rowOff>57150</xdr:rowOff>
    </xdr:from>
    <xdr:to>
      <xdr:col>15</xdr:col>
      <xdr:colOff>0</xdr:colOff>
      <xdr:row>7</xdr:row>
      <xdr:rowOff>123825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1125" y="1752600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1</a:t>
          </a:r>
        </a:p>
      </xdr:txBody>
    </xdr:sp>
    <xdr:clientData fPrintsWithSheet="0"/>
  </xdr:twoCellAnchor>
  <xdr:twoCellAnchor>
    <xdr:from>
      <xdr:col>25</xdr:col>
      <xdr:colOff>9525</xdr:colOff>
      <xdr:row>6</xdr:row>
      <xdr:rowOff>66675</xdr:rowOff>
    </xdr:from>
    <xdr:to>
      <xdr:col>25</xdr:col>
      <xdr:colOff>304800</xdr:colOff>
      <xdr:row>7</xdr:row>
      <xdr:rowOff>133350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924925" y="1762125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2</a:t>
          </a:r>
        </a:p>
      </xdr:txBody>
    </xdr:sp>
    <xdr:clientData fPrintsWithSheet="0"/>
  </xdr:twoCellAnchor>
  <xdr:twoCellAnchor>
    <xdr:from>
      <xdr:col>2</xdr:col>
      <xdr:colOff>304800</xdr:colOff>
      <xdr:row>8</xdr:row>
      <xdr:rowOff>76200</xdr:rowOff>
    </xdr:from>
    <xdr:to>
      <xdr:col>3</xdr:col>
      <xdr:colOff>257175</xdr:colOff>
      <xdr:row>9</xdr:row>
      <xdr:rowOff>142875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90600" y="2257425"/>
          <a:ext cx="295275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3</a:t>
          </a:r>
        </a:p>
      </xdr:txBody>
    </xdr:sp>
    <xdr:clientData fPrintsWithSheet="0"/>
  </xdr:twoCellAnchor>
  <xdr:twoCellAnchor>
    <xdr:from>
      <xdr:col>9</xdr:col>
      <xdr:colOff>190500</xdr:colOff>
      <xdr:row>13</xdr:row>
      <xdr:rowOff>371475</xdr:rowOff>
    </xdr:from>
    <xdr:to>
      <xdr:col>10</xdr:col>
      <xdr:colOff>148810</xdr:colOff>
      <xdr:row>15</xdr:row>
      <xdr:rowOff>38100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619500" y="3838575"/>
          <a:ext cx="301210" cy="3143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4</a:t>
          </a:r>
        </a:p>
      </xdr:txBody>
    </xdr:sp>
    <xdr:clientData fPrintsWithSheet="0"/>
  </xdr:twoCellAnchor>
  <xdr:twoCellAnchor editAs="oneCell">
    <xdr:from>
      <xdr:col>34</xdr:col>
      <xdr:colOff>0</xdr:colOff>
      <xdr:row>13</xdr:row>
      <xdr:rowOff>0</xdr:rowOff>
    </xdr:from>
    <xdr:to>
      <xdr:col>38</xdr:col>
      <xdr:colOff>304800</xdr:colOff>
      <xdr:row>13</xdr:row>
      <xdr:rowOff>304800</xdr:rowOff>
    </xdr:to>
    <xdr:sp macro="" textlink="">
      <xdr:nvSpPr>
        <xdr:cNvPr id="1063" name="AutoShape 39" descr="erstelle mir ein link icon">
          <a:extLst>
            <a:ext uri="{FF2B5EF4-FFF2-40B4-BE49-F238E27FC236}">
              <a16:creationId xmlns:a16="http://schemas.microsoft.com/office/drawing/2014/main" id="{BB83E135-CB7F-4483-A750-7E05773EDBA9}"/>
            </a:ext>
          </a:extLst>
        </xdr:cNvPr>
        <xdr:cNvSpPr>
          <a:spLocks noChangeAspect="1" noChangeArrowheads="1"/>
        </xdr:cNvSpPr>
      </xdr:nvSpPr>
      <xdr:spPr bwMode="auto">
        <a:xfrm>
          <a:off x="13849350" y="346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31</xdr:col>
      <xdr:colOff>0</xdr:colOff>
      <xdr:row>13</xdr:row>
      <xdr:rowOff>0</xdr:rowOff>
    </xdr:from>
    <xdr:to>
      <xdr:col>38</xdr:col>
      <xdr:colOff>304800</xdr:colOff>
      <xdr:row>13</xdr:row>
      <xdr:rowOff>304800</xdr:rowOff>
    </xdr:to>
    <xdr:sp macro="" textlink="">
      <xdr:nvSpPr>
        <xdr:cNvPr id="1064" name="AutoShape 40" descr="erstelle mir ein link icon">
          <a:extLst>
            <a:ext uri="{FF2B5EF4-FFF2-40B4-BE49-F238E27FC236}">
              <a16:creationId xmlns:a16="http://schemas.microsoft.com/office/drawing/2014/main" id="{3AABCF9D-ED31-4F93-8A56-045DD0D1F850}"/>
            </a:ext>
          </a:extLst>
        </xdr:cNvPr>
        <xdr:cNvSpPr>
          <a:spLocks noChangeAspect="1" noChangeArrowheads="1"/>
        </xdr:cNvSpPr>
      </xdr:nvSpPr>
      <xdr:spPr bwMode="auto">
        <a:xfrm>
          <a:off x="12820650" y="3467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85725</xdr:colOff>
      <xdr:row>3</xdr:row>
      <xdr:rowOff>76200</xdr:rowOff>
    </xdr:from>
    <xdr:to>
      <xdr:col>35</xdr:col>
      <xdr:colOff>314325</xdr:colOff>
      <xdr:row>5</xdr:row>
      <xdr:rowOff>114300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71236F-8DAE-4AF1-B5A4-B1A3DA1C5AE6}"/>
            </a:ext>
          </a:extLst>
        </xdr:cNvPr>
        <xdr:cNvSpPr txBox="1"/>
      </xdr:nvSpPr>
      <xdr:spPr>
        <a:xfrm>
          <a:off x="12392025" y="809625"/>
          <a:ext cx="2114550" cy="74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/>
            <a:t>Wenn</a:t>
          </a:r>
          <a:r>
            <a:rPr lang="de-CH" sz="1100" baseline="0"/>
            <a:t> Zeilen eingefügt werden, muss der SAP Import bereich ebenfalls kopiert werden.</a:t>
          </a:r>
          <a:endParaRPr lang="de-CH" sz="1100"/>
        </a:p>
      </xdr:txBody>
    </xdr:sp>
    <xdr:clientData/>
  </xdr:twoCellAnchor>
  <xdr:twoCellAnchor>
    <xdr:from>
      <xdr:col>1</xdr:col>
      <xdr:colOff>114300</xdr:colOff>
      <xdr:row>6</xdr:row>
      <xdr:rowOff>9525</xdr:rowOff>
    </xdr:from>
    <xdr:to>
      <xdr:col>2</xdr:col>
      <xdr:colOff>333375</xdr:colOff>
      <xdr:row>11</xdr:row>
      <xdr:rowOff>238125</xdr:rowOff>
    </xdr:to>
    <xdr:sp macro="" textlink="">
      <xdr:nvSpPr>
        <xdr:cNvPr id="10" name="Geschweifte Klammer rechts 9">
          <a:extLst>
            <a:ext uri="{FF2B5EF4-FFF2-40B4-BE49-F238E27FC236}">
              <a16:creationId xmlns:a16="http://schemas.microsoft.com/office/drawing/2014/main" id="{BC4191B4-623E-48B7-97E5-110BBE1F1D78}"/>
            </a:ext>
          </a:extLst>
        </xdr:cNvPr>
        <xdr:cNvSpPr/>
      </xdr:nvSpPr>
      <xdr:spPr>
        <a:xfrm>
          <a:off x="457200" y="1695450"/>
          <a:ext cx="561975" cy="1466850"/>
        </a:xfrm>
        <a:prstGeom prst="rightBrac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brewbee.ch/produkte/plant-based/" TargetMode="External"/><Relationship Id="rId1" Type="http://schemas.openxmlformats.org/officeDocument/2006/relationships/hyperlink" Target="https://brewbee.ch/produkte/plant-based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86EE-AE1E-4C7C-AB60-07C9F7EAE013}">
  <sheetPr>
    <tabColor theme="1"/>
  </sheetPr>
  <dimension ref="A1:I130"/>
  <sheetViews>
    <sheetView workbookViewId="0"/>
  </sheetViews>
  <sheetFormatPr baseColWidth="10" defaultRowHeight="14.25" x14ac:dyDescent="0.2"/>
  <cols>
    <col min="1" max="1" width="41" customWidth="1"/>
    <col min="2" max="3" width="12.5" customWidth="1"/>
    <col min="4" max="4" width="12.5" style="72" customWidth="1"/>
    <col min="5" max="5" width="12.5" customWidth="1"/>
    <col min="6" max="6" width="12.5" style="73" customWidth="1"/>
    <col min="7" max="9" width="12.5" customWidth="1"/>
  </cols>
  <sheetData>
    <row r="1" spans="1:9" s="68" customFormat="1" ht="142.5" customHeight="1" x14ac:dyDescent="0.2">
      <c r="A1" s="68" t="s">
        <v>253</v>
      </c>
      <c r="B1" s="68" t="s">
        <v>254</v>
      </c>
      <c r="C1" s="68" t="s">
        <v>255</v>
      </c>
      <c r="D1" s="69" t="s">
        <v>256</v>
      </c>
      <c r="E1" s="68" t="s">
        <v>257</v>
      </c>
      <c r="F1" s="70" t="s">
        <v>258</v>
      </c>
      <c r="G1" s="68" t="s">
        <v>259</v>
      </c>
      <c r="H1" s="68" t="s">
        <v>260</v>
      </c>
      <c r="I1" s="68" t="s">
        <v>261</v>
      </c>
    </row>
    <row r="2" spans="1:9" ht="15" x14ac:dyDescent="0.25">
      <c r="A2" t="str" cm="1">
        <f t="array" ref="A2">_xlfn._xlws.FILTER('Bestellung '!BU16:CC135,'Bestellung '!CA16:CA135&lt;&gt;0,"")</f>
        <v/>
      </c>
      <c r="B2" s="71"/>
      <c r="C2" s="71"/>
    </row>
    <row r="3" spans="1:9" ht="15" x14ac:dyDescent="0.25">
      <c r="B3" s="71"/>
      <c r="C3" s="71"/>
    </row>
    <row r="4" spans="1:9" ht="15" x14ac:dyDescent="0.25">
      <c r="B4" s="71"/>
      <c r="C4" s="71"/>
    </row>
    <row r="5" spans="1:9" ht="15" x14ac:dyDescent="0.25">
      <c r="B5" s="71"/>
      <c r="C5" s="71"/>
    </row>
    <row r="6" spans="1:9" ht="15" x14ac:dyDescent="0.25">
      <c r="B6" s="71"/>
      <c r="C6" s="71"/>
    </row>
    <row r="7" spans="1:9" ht="15" x14ac:dyDescent="0.25">
      <c r="B7" s="71"/>
      <c r="C7" s="71"/>
    </row>
    <row r="8" spans="1:9" ht="15" x14ac:dyDescent="0.25">
      <c r="B8" s="71"/>
      <c r="C8" s="71"/>
    </row>
    <row r="9" spans="1:9" ht="15" x14ac:dyDescent="0.25">
      <c r="B9" s="71"/>
      <c r="C9" s="71"/>
    </row>
    <row r="10" spans="1:9" ht="15" x14ac:dyDescent="0.25">
      <c r="B10" s="71"/>
      <c r="C10" s="71"/>
    </row>
    <row r="11" spans="1:9" ht="15" x14ac:dyDescent="0.25">
      <c r="B11" s="71"/>
      <c r="C11" s="71"/>
    </row>
    <row r="12" spans="1:9" ht="15" x14ac:dyDescent="0.25">
      <c r="B12" s="71"/>
      <c r="C12" s="71"/>
    </row>
    <row r="13" spans="1:9" ht="15" x14ac:dyDescent="0.25">
      <c r="B13" s="71"/>
      <c r="C13" s="71"/>
    </row>
    <row r="14" spans="1:9" ht="15" x14ac:dyDescent="0.25">
      <c r="B14" s="71"/>
      <c r="C14" s="71"/>
    </row>
    <row r="15" spans="1:9" ht="15" x14ac:dyDescent="0.25">
      <c r="B15" s="71"/>
      <c r="C15" s="71"/>
    </row>
    <row r="16" spans="1:9" ht="15" x14ac:dyDescent="0.25">
      <c r="B16" s="71"/>
      <c r="C16" s="71"/>
    </row>
    <row r="17" spans="2:3" ht="15" x14ac:dyDescent="0.25">
      <c r="B17" s="71"/>
      <c r="C17" s="71"/>
    </row>
    <row r="18" spans="2:3" ht="15" x14ac:dyDescent="0.25">
      <c r="B18" s="71"/>
      <c r="C18" s="71"/>
    </row>
    <row r="19" spans="2:3" ht="15" x14ac:dyDescent="0.25">
      <c r="B19" s="71"/>
      <c r="C19" s="71"/>
    </row>
    <row r="20" spans="2:3" ht="15" x14ac:dyDescent="0.25">
      <c r="B20" s="71"/>
      <c r="C20" s="71"/>
    </row>
    <row r="21" spans="2:3" ht="15" x14ac:dyDescent="0.25">
      <c r="B21" s="71"/>
      <c r="C21" s="71"/>
    </row>
    <row r="22" spans="2:3" ht="15" x14ac:dyDescent="0.25">
      <c r="B22" s="71"/>
      <c r="C22" s="71"/>
    </row>
    <row r="23" spans="2:3" ht="15" x14ac:dyDescent="0.25">
      <c r="B23" s="71"/>
      <c r="C23" s="71"/>
    </row>
    <row r="24" spans="2:3" ht="15" x14ac:dyDescent="0.25">
      <c r="B24" s="71"/>
      <c r="C24" s="71"/>
    </row>
    <row r="25" spans="2:3" ht="15" x14ac:dyDescent="0.25">
      <c r="B25" s="71"/>
      <c r="C25" s="71"/>
    </row>
    <row r="26" spans="2:3" ht="15" x14ac:dyDescent="0.25">
      <c r="B26" s="71"/>
      <c r="C26" s="71"/>
    </row>
    <row r="27" spans="2:3" ht="15" x14ac:dyDescent="0.25">
      <c r="B27" s="71"/>
      <c r="C27" s="71"/>
    </row>
    <row r="28" spans="2:3" ht="15" x14ac:dyDescent="0.25">
      <c r="B28" s="71"/>
      <c r="C28" s="71"/>
    </row>
    <row r="29" spans="2:3" ht="15" x14ac:dyDescent="0.25">
      <c r="B29" s="71"/>
      <c r="C29" s="71"/>
    </row>
    <row r="30" spans="2:3" ht="15" x14ac:dyDescent="0.25">
      <c r="B30" s="71"/>
      <c r="C30" s="71"/>
    </row>
    <row r="31" spans="2:3" ht="15" x14ac:dyDescent="0.25">
      <c r="B31" s="71"/>
      <c r="C31" s="71"/>
    </row>
    <row r="32" spans="2:3" ht="15" x14ac:dyDescent="0.25">
      <c r="B32" s="71"/>
      <c r="C32" s="71"/>
    </row>
    <row r="33" spans="2:3" ht="15" x14ac:dyDescent="0.25">
      <c r="B33" s="71"/>
      <c r="C33" s="71"/>
    </row>
    <row r="34" spans="2:3" ht="15" x14ac:dyDescent="0.25">
      <c r="B34" s="71"/>
      <c r="C34" s="71"/>
    </row>
    <row r="35" spans="2:3" ht="15" x14ac:dyDescent="0.25">
      <c r="B35" s="71"/>
      <c r="C35" s="71"/>
    </row>
    <row r="36" spans="2:3" ht="15" x14ac:dyDescent="0.25">
      <c r="B36" s="71"/>
      <c r="C36" s="71"/>
    </row>
    <row r="37" spans="2:3" ht="15" x14ac:dyDescent="0.25">
      <c r="B37" s="71"/>
      <c r="C37" s="71"/>
    </row>
    <row r="38" spans="2:3" ht="15" x14ac:dyDescent="0.25">
      <c r="B38" s="71"/>
      <c r="C38" s="71"/>
    </row>
    <row r="39" spans="2:3" ht="15" x14ac:dyDescent="0.25">
      <c r="B39" s="71"/>
      <c r="C39" s="71"/>
    </row>
    <row r="40" spans="2:3" ht="15" x14ac:dyDescent="0.25">
      <c r="B40" s="71"/>
      <c r="C40" s="71"/>
    </row>
    <row r="41" spans="2:3" ht="15" x14ac:dyDescent="0.25">
      <c r="B41" s="71"/>
      <c r="C41" s="71"/>
    </row>
    <row r="42" spans="2:3" ht="15" x14ac:dyDescent="0.25">
      <c r="B42" s="71"/>
      <c r="C42" s="71"/>
    </row>
    <row r="43" spans="2:3" ht="15" x14ac:dyDescent="0.25">
      <c r="B43" s="71"/>
      <c r="C43" s="71"/>
    </row>
    <row r="44" spans="2:3" ht="15" x14ac:dyDescent="0.25">
      <c r="B44" s="71"/>
      <c r="C44" s="71"/>
    </row>
    <row r="45" spans="2:3" ht="15" x14ac:dyDescent="0.25">
      <c r="B45" s="71"/>
      <c r="C45" s="71"/>
    </row>
    <row r="46" spans="2:3" ht="15" x14ac:dyDescent="0.25">
      <c r="B46" s="71"/>
      <c r="C46" s="71"/>
    </row>
    <row r="47" spans="2:3" ht="15" x14ac:dyDescent="0.25">
      <c r="B47" s="71"/>
      <c r="C47" s="71"/>
    </row>
    <row r="48" spans="2:3" ht="15" x14ac:dyDescent="0.25">
      <c r="B48" s="71"/>
      <c r="C48" s="71"/>
    </row>
    <row r="49" spans="2:3" ht="15" x14ac:dyDescent="0.25">
      <c r="B49" s="71"/>
      <c r="C49" s="71"/>
    </row>
    <row r="50" spans="2:3" ht="15" x14ac:dyDescent="0.25">
      <c r="B50" s="71"/>
      <c r="C50" s="71"/>
    </row>
    <row r="51" spans="2:3" ht="15" x14ac:dyDescent="0.25">
      <c r="B51" s="71"/>
      <c r="C51" s="71"/>
    </row>
    <row r="52" spans="2:3" ht="15" x14ac:dyDescent="0.25">
      <c r="B52" s="71"/>
      <c r="C52" s="71"/>
    </row>
    <row r="53" spans="2:3" ht="15" x14ac:dyDescent="0.25">
      <c r="B53" s="71"/>
      <c r="C53" s="71"/>
    </row>
    <row r="54" spans="2:3" ht="15" x14ac:dyDescent="0.25">
      <c r="B54" s="71"/>
      <c r="C54" s="71"/>
    </row>
    <row r="55" spans="2:3" ht="15" x14ac:dyDescent="0.25">
      <c r="B55" s="71"/>
      <c r="C55" s="71"/>
    </row>
    <row r="56" spans="2:3" ht="15" x14ac:dyDescent="0.25">
      <c r="B56" s="71"/>
      <c r="C56" s="71"/>
    </row>
    <row r="57" spans="2:3" ht="15" x14ac:dyDescent="0.25">
      <c r="B57" s="71"/>
      <c r="C57" s="71"/>
    </row>
    <row r="58" spans="2:3" ht="15" x14ac:dyDescent="0.25">
      <c r="B58" s="71"/>
      <c r="C58" s="71"/>
    </row>
    <row r="59" spans="2:3" ht="15" x14ac:dyDescent="0.25">
      <c r="B59" s="71"/>
      <c r="C59" s="71"/>
    </row>
    <row r="60" spans="2:3" ht="15" x14ac:dyDescent="0.25">
      <c r="B60" s="71"/>
      <c r="C60" s="71"/>
    </row>
    <row r="61" spans="2:3" ht="15" x14ac:dyDescent="0.25">
      <c r="B61" s="71"/>
      <c r="C61" s="71"/>
    </row>
    <row r="62" spans="2:3" ht="15" x14ac:dyDescent="0.25">
      <c r="B62" s="71"/>
      <c r="C62" s="71"/>
    </row>
    <row r="63" spans="2:3" ht="15" x14ac:dyDescent="0.25">
      <c r="B63" s="71"/>
      <c r="C63" s="71"/>
    </row>
    <row r="64" spans="2:3" ht="15" x14ac:dyDescent="0.25">
      <c r="B64" s="71"/>
      <c r="C64" s="71"/>
    </row>
    <row r="65" spans="2:3" ht="15" x14ac:dyDescent="0.25">
      <c r="B65" s="71"/>
      <c r="C65" s="71"/>
    </row>
    <row r="66" spans="2:3" ht="15" x14ac:dyDescent="0.25">
      <c r="B66" s="71"/>
      <c r="C66" s="71"/>
    </row>
    <row r="67" spans="2:3" ht="15" x14ac:dyDescent="0.25">
      <c r="B67" s="71"/>
      <c r="C67" s="71"/>
    </row>
    <row r="68" spans="2:3" ht="15" x14ac:dyDescent="0.25">
      <c r="B68" s="71"/>
      <c r="C68" s="71"/>
    </row>
    <row r="69" spans="2:3" ht="15" x14ac:dyDescent="0.25">
      <c r="B69" s="71"/>
      <c r="C69" s="71"/>
    </row>
    <row r="70" spans="2:3" ht="15" x14ac:dyDescent="0.25">
      <c r="B70" s="71"/>
      <c r="C70" s="71"/>
    </row>
    <row r="71" spans="2:3" ht="15" x14ac:dyDescent="0.25">
      <c r="B71" s="71"/>
      <c r="C71" s="71"/>
    </row>
    <row r="72" spans="2:3" ht="15" x14ac:dyDescent="0.25">
      <c r="B72" s="71"/>
      <c r="C72" s="71"/>
    </row>
    <row r="73" spans="2:3" ht="15" x14ac:dyDescent="0.25">
      <c r="B73" s="71"/>
      <c r="C73" s="71"/>
    </row>
    <row r="74" spans="2:3" ht="15" x14ac:dyDescent="0.25">
      <c r="B74" s="71"/>
      <c r="C74" s="71"/>
    </row>
    <row r="75" spans="2:3" ht="15" x14ac:dyDescent="0.25">
      <c r="B75" s="71"/>
      <c r="C75" s="71"/>
    </row>
    <row r="76" spans="2:3" ht="15" x14ac:dyDescent="0.25">
      <c r="B76" s="71"/>
      <c r="C76" s="71"/>
    </row>
    <row r="77" spans="2:3" ht="15" x14ac:dyDescent="0.25">
      <c r="B77" s="71"/>
      <c r="C77" s="71"/>
    </row>
    <row r="78" spans="2:3" ht="15" x14ac:dyDescent="0.25">
      <c r="B78" s="71"/>
      <c r="C78" s="71"/>
    </row>
    <row r="79" spans="2:3" ht="15" x14ac:dyDescent="0.25">
      <c r="B79" s="71"/>
      <c r="C79" s="71"/>
    </row>
    <row r="80" spans="2:3" ht="15" x14ac:dyDescent="0.25">
      <c r="B80" s="71"/>
      <c r="C80" s="71"/>
    </row>
    <row r="81" spans="2:3" ht="15" x14ac:dyDescent="0.25">
      <c r="B81" s="71"/>
      <c r="C81" s="71"/>
    </row>
    <row r="82" spans="2:3" ht="15" x14ac:dyDescent="0.25">
      <c r="B82" s="71"/>
      <c r="C82" s="71"/>
    </row>
    <row r="83" spans="2:3" ht="15" x14ac:dyDescent="0.25">
      <c r="B83" s="71"/>
      <c r="C83" s="71"/>
    </row>
    <row r="84" spans="2:3" ht="15" x14ac:dyDescent="0.25">
      <c r="B84" s="71"/>
      <c r="C84" s="71"/>
    </row>
    <row r="85" spans="2:3" ht="15" x14ac:dyDescent="0.25">
      <c r="B85" s="71"/>
      <c r="C85" s="71"/>
    </row>
    <row r="86" spans="2:3" ht="15" x14ac:dyDescent="0.25">
      <c r="B86" s="71"/>
      <c r="C86" s="71"/>
    </row>
    <row r="87" spans="2:3" ht="15" x14ac:dyDescent="0.25">
      <c r="B87" s="71"/>
      <c r="C87" s="71"/>
    </row>
    <row r="88" spans="2:3" ht="15" x14ac:dyDescent="0.25">
      <c r="B88" s="71"/>
      <c r="C88" s="71"/>
    </row>
    <row r="89" spans="2:3" ht="15" x14ac:dyDescent="0.25">
      <c r="B89" s="71"/>
      <c r="C89" s="71"/>
    </row>
    <row r="90" spans="2:3" ht="15" x14ac:dyDescent="0.25">
      <c r="B90" s="71"/>
      <c r="C90" s="71"/>
    </row>
    <row r="91" spans="2:3" ht="15" x14ac:dyDescent="0.25">
      <c r="B91" s="71"/>
      <c r="C91" s="71"/>
    </row>
    <row r="92" spans="2:3" ht="15" x14ac:dyDescent="0.25">
      <c r="B92" s="71"/>
      <c r="C92" s="71"/>
    </row>
    <row r="93" spans="2:3" ht="15" x14ac:dyDescent="0.25">
      <c r="B93" s="71"/>
      <c r="C93" s="71"/>
    </row>
    <row r="94" spans="2:3" ht="15" x14ac:dyDescent="0.25">
      <c r="B94" s="71"/>
      <c r="C94" s="71"/>
    </row>
    <row r="95" spans="2:3" ht="15" x14ac:dyDescent="0.25">
      <c r="B95" s="71"/>
      <c r="C95" s="71"/>
    </row>
    <row r="96" spans="2:3" ht="15" x14ac:dyDescent="0.25">
      <c r="B96" s="71"/>
      <c r="C96" s="71"/>
    </row>
    <row r="97" spans="2:3" ht="15" x14ac:dyDescent="0.25">
      <c r="B97" s="71"/>
      <c r="C97" s="71"/>
    </row>
    <row r="98" spans="2:3" ht="15" x14ac:dyDescent="0.25">
      <c r="B98" s="71"/>
      <c r="C98" s="71"/>
    </row>
    <row r="99" spans="2:3" ht="15" x14ac:dyDescent="0.25">
      <c r="B99" s="71"/>
      <c r="C99" s="71"/>
    </row>
    <row r="100" spans="2:3" ht="15" x14ac:dyDescent="0.25">
      <c r="B100" s="71"/>
      <c r="C100" s="71"/>
    </row>
    <row r="101" spans="2:3" ht="15" x14ac:dyDescent="0.25">
      <c r="B101" s="71"/>
      <c r="C101" s="71"/>
    </row>
    <row r="102" spans="2:3" ht="15" x14ac:dyDescent="0.25">
      <c r="B102" s="71"/>
      <c r="C102" s="71"/>
    </row>
    <row r="103" spans="2:3" ht="15" x14ac:dyDescent="0.25">
      <c r="B103" s="71"/>
      <c r="C103" s="71"/>
    </row>
    <row r="104" spans="2:3" ht="15" x14ac:dyDescent="0.25">
      <c r="B104" s="71"/>
      <c r="C104" s="71"/>
    </row>
    <row r="105" spans="2:3" ht="15" x14ac:dyDescent="0.25">
      <c r="B105" s="71"/>
      <c r="C105" s="71"/>
    </row>
    <row r="106" spans="2:3" ht="15" x14ac:dyDescent="0.25">
      <c r="B106" s="71"/>
      <c r="C106" s="71"/>
    </row>
    <row r="107" spans="2:3" ht="15" x14ac:dyDescent="0.25">
      <c r="B107" s="71"/>
      <c r="C107" s="71"/>
    </row>
    <row r="108" spans="2:3" ht="15" x14ac:dyDescent="0.25">
      <c r="B108" s="71"/>
      <c r="C108" s="71"/>
    </row>
    <row r="109" spans="2:3" ht="15" x14ac:dyDescent="0.25">
      <c r="B109" s="71"/>
      <c r="C109" s="71"/>
    </row>
    <row r="110" spans="2:3" ht="15" x14ac:dyDescent="0.25">
      <c r="B110" s="71"/>
      <c r="C110" s="71"/>
    </row>
    <row r="111" spans="2:3" ht="15" x14ac:dyDescent="0.25">
      <c r="B111" s="71"/>
      <c r="C111" s="71"/>
    </row>
    <row r="112" spans="2:3" ht="15" x14ac:dyDescent="0.25">
      <c r="B112" s="71"/>
      <c r="C112" s="71"/>
    </row>
    <row r="113" spans="1:6" s="72" customFormat="1" ht="15" x14ac:dyDescent="0.25">
      <c r="A113"/>
      <c r="B113" s="71"/>
      <c r="C113" s="71"/>
      <c r="E113"/>
      <c r="F113" s="73"/>
    </row>
    <row r="114" spans="1:6" s="72" customFormat="1" ht="15" x14ac:dyDescent="0.25">
      <c r="A114"/>
      <c r="B114" s="71"/>
      <c r="C114" s="71"/>
      <c r="E114"/>
      <c r="F114" s="73"/>
    </row>
    <row r="115" spans="1:6" s="72" customFormat="1" ht="15" x14ac:dyDescent="0.25">
      <c r="A115"/>
      <c r="B115" s="71"/>
      <c r="C115" s="71"/>
      <c r="E115"/>
      <c r="F115" s="73"/>
    </row>
    <row r="116" spans="1:6" s="72" customFormat="1" ht="15" x14ac:dyDescent="0.25">
      <c r="A116"/>
      <c r="B116" s="71"/>
      <c r="C116" s="71"/>
      <c r="E116"/>
      <c r="F116" s="73"/>
    </row>
    <row r="117" spans="1:6" s="72" customFormat="1" ht="15" x14ac:dyDescent="0.25">
      <c r="A117"/>
      <c r="B117" s="71"/>
      <c r="C117" s="71"/>
      <c r="E117"/>
      <c r="F117" s="73"/>
    </row>
    <row r="118" spans="1:6" s="72" customFormat="1" ht="15" x14ac:dyDescent="0.25">
      <c r="A118"/>
      <c r="B118" s="71"/>
      <c r="C118" s="71"/>
      <c r="E118"/>
      <c r="F118" s="73"/>
    </row>
    <row r="119" spans="1:6" s="72" customFormat="1" ht="15" x14ac:dyDescent="0.25">
      <c r="A119"/>
      <c r="B119" s="71"/>
      <c r="C119" s="71"/>
      <c r="E119"/>
      <c r="F119" s="73"/>
    </row>
    <row r="120" spans="1:6" s="72" customFormat="1" ht="15" x14ac:dyDescent="0.25">
      <c r="A120"/>
      <c r="B120" s="71"/>
      <c r="C120" s="71"/>
      <c r="E120"/>
      <c r="F120" s="73"/>
    </row>
    <row r="121" spans="1:6" s="72" customFormat="1" ht="15" x14ac:dyDescent="0.25">
      <c r="A121"/>
      <c r="B121" s="71"/>
      <c r="C121" s="71"/>
      <c r="E121"/>
      <c r="F121" s="73"/>
    </row>
    <row r="122" spans="1:6" s="72" customFormat="1" ht="15" x14ac:dyDescent="0.25">
      <c r="A122"/>
      <c r="B122" s="71"/>
      <c r="C122" s="71"/>
      <c r="E122"/>
      <c r="F122" s="73"/>
    </row>
    <row r="123" spans="1:6" s="72" customFormat="1" ht="15" x14ac:dyDescent="0.25">
      <c r="A123"/>
      <c r="B123" s="71"/>
      <c r="C123" s="71"/>
      <c r="E123"/>
      <c r="F123" s="73"/>
    </row>
    <row r="124" spans="1:6" s="72" customFormat="1" ht="15" x14ac:dyDescent="0.25">
      <c r="A124"/>
      <c r="B124" s="71"/>
      <c r="C124" s="71"/>
      <c r="E124"/>
      <c r="F124" s="73"/>
    </row>
    <row r="125" spans="1:6" s="72" customFormat="1" ht="15" x14ac:dyDescent="0.25">
      <c r="A125"/>
      <c r="B125" s="71"/>
      <c r="C125" s="71"/>
      <c r="E125"/>
      <c r="F125" s="73"/>
    </row>
    <row r="126" spans="1:6" s="72" customFormat="1" ht="15" x14ac:dyDescent="0.25">
      <c r="A126"/>
      <c r="B126" s="71"/>
      <c r="C126" s="71"/>
      <c r="E126"/>
      <c r="F126" s="73"/>
    </row>
    <row r="127" spans="1:6" s="72" customFormat="1" ht="15" x14ac:dyDescent="0.25">
      <c r="A127"/>
      <c r="B127" s="71"/>
      <c r="C127" s="71"/>
      <c r="E127"/>
      <c r="F127" s="73"/>
    </row>
    <row r="128" spans="1:6" s="72" customFormat="1" ht="15" x14ac:dyDescent="0.25">
      <c r="A128"/>
      <c r="B128" s="71"/>
      <c r="C128" s="71"/>
      <c r="E128"/>
      <c r="F128" s="73"/>
    </row>
    <row r="129" spans="1:6" s="72" customFormat="1" ht="15" x14ac:dyDescent="0.25">
      <c r="A129"/>
      <c r="B129" s="71"/>
      <c r="C129" s="71"/>
      <c r="E129"/>
      <c r="F129" s="73"/>
    </row>
    <row r="130" spans="1:6" s="72" customFormat="1" x14ac:dyDescent="0.2">
      <c r="A130" t="str">
        <f>"Anzahl Pos " &amp; COUNT(G2:G129)</f>
        <v>Anzahl Pos 0</v>
      </c>
      <c r="B130"/>
      <c r="C130"/>
      <c r="E130"/>
      <c r="F130" s="73"/>
    </row>
  </sheetData>
  <sheetProtection algorithmName="SHA-512" hashValue="M9j7U3NwkttCl3GJSW+K5VP9J8WFmqMbGkbyBt2PQWXW3Fb2fj7W9wZCDpgv8shhex2et8tsSBFgegtgdqQXPg==" saltValue="ESyNL2mSf/j3z/vmrXkFh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C142"/>
  <sheetViews>
    <sheetView showGridLines="0" tabSelected="1" zoomScaleNormal="100" zoomScaleSheetLayoutView="120" workbookViewId="0">
      <selection activeCell="O7" sqref="O7:T8"/>
    </sheetView>
  </sheetViews>
  <sheetFormatPr baseColWidth="10" defaultColWidth="4.5" defaultRowHeight="15" customHeight="1" x14ac:dyDescent="0.2"/>
  <cols>
    <col min="1" max="8" width="4.5" style="2" customWidth="1"/>
    <col min="9" max="9" width="9" style="2" customWidth="1"/>
    <col min="10" max="22" width="4.5" style="2" customWidth="1"/>
    <col min="23" max="24" width="4.5" style="3" customWidth="1"/>
    <col min="25" max="26" width="4.5" style="2" customWidth="1"/>
    <col min="27" max="28" width="10" style="17" hidden="1" customWidth="1"/>
    <col min="29" max="30" width="10" style="2" hidden="1" customWidth="1"/>
    <col min="31" max="31" width="6.75" style="2" hidden="1" customWidth="1"/>
    <col min="32" max="35" width="4.5" style="2" hidden="1" customWidth="1"/>
    <col min="36" max="36" width="7.625" style="2" hidden="1" customWidth="1"/>
    <col min="37" max="37" width="0" style="2" hidden="1" customWidth="1"/>
    <col min="38" max="38" width="10.75" style="64" hidden="1" customWidth="1"/>
    <col min="39" max="72" width="4.5" style="2"/>
    <col min="73" max="75" width="13" style="2" customWidth="1"/>
    <col min="76" max="76" width="17.5" style="2" customWidth="1"/>
    <col min="77" max="82" width="13" style="2" customWidth="1"/>
    <col min="83" max="16384" width="4.5" style="2"/>
  </cols>
  <sheetData>
    <row r="1" spans="1:81" ht="12.75" x14ac:dyDescent="0.2">
      <c r="A1" s="77"/>
      <c r="Z1" s="22" t="str">
        <f>"3003 Bern, " &amp; FormDatum &amp; " / SCHOL"</f>
        <v>3003 Bern, 17.10.2025 / SCHOL</v>
      </c>
      <c r="AL1" s="2"/>
    </row>
    <row r="2" spans="1:81" ht="12.75" x14ac:dyDescent="0.2">
      <c r="J2" s="4" t="s">
        <v>1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40"/>
      <c r="X2" s="40"/>
      <c r="Y2" s="5"/>
      <c r="Z2" s="6"/>
      <c r="AL2" s="2"/>
    </row>
    <row r="3" spans="1:81" ht="32.25" customHeight="1" x14ac:dyDescent="0.2">
      <c r="A3" s="111"/>
      <c r="B3" s="111"/>
      <c r="C3" s="111"/>
      <c r="D3" s="111"/>
      <c r="E3" s="111"/>
      <c r="F3" s="111"/>
      <c r="G3" s="111"/>
      <c r="H3" s="111"/>
      <c r="I3" s="112"/>
      <c r="J3" s="55" t="s">
        <v>206</v>
      </c>
      <c r="K3" s="172"/>
      <c r="L3" s="172"/>
      <c r="M3" s="172"/>
      <c r="N3" s="173"/>
      <c r="O3" s="175" t="s">
        <v>0</v>
      </c>
      <c r="P3" s="176"/>
      <c r="Q3" s="172"/>
      <c r="R3" s="172"/>
      <c r="S3" s="172"/>
      <c r="T3" s="172"/>
      <c r="U3" s="54" t="s">
        <v>205</v>
      </c>
      <c r="V3" s="172"/>
      <c r="W3" s="172"/>
      <c r="X3" s="172"/>
      <c r="Y3" s="172"/>
      <c r="Z3" s="173"/>
      <c r="AL3" s="2"/>
    </row>
    <row r="4" spans="1:81" s="28" customFormat="1" ht="32.25" customHeight="1" x14ac:dyDescent="0.35">
      <c r="A4" s="113" t="s">
        <v>251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70" t="str">
        <f>IF(K3&gt;0,COUNT(J16:J133),"")</f>
        <v/>
      </c>
      <c r="P4" s="170"/>
      <c r="Q4" s="170"/>
      <c r="R4" s="170"/>
      <c r="S4" s="170"/>
      <c r="T4" s="170"/>
      <c r="U4" s="171"/>
      <c r="V4" s="171"/>
      <c r="W4" s="171"/>
      <c r="X4" s="171"/>
      <c r="Y4" s="171"/>
      <c r="Z4" s="171"/>
      <c r="AA4" s="29"/>
      <c r="AB4" s="29"/>
    </row>
    <row r="5" spans="1:81" s="44" customFormat="1" ht="23.25" customHeight="1" x14ac:dyDescent="0.25">
      <c r="A5" s="44" t="s">
        <v>149</v>
      </c>
      <c r="H5" s="136" t="s">
        <v>148</v>
      </c>
      <c r="I5" s="136"/>
      <c r="J5" s="136"/>
      <c r="K5" s="136"/>
      <c r="L5" s="136"/>
      <c r="M5" s="136"/>
      <c r="N5" s="136"/>
      <c r="O5" s="136"/>
      <c r="P5" s="136"/>
      <c r="S5" s="45"/>
      <c r="T5" s="45"/>
      <c r="U5" s="45"/>
      <c r="V5" s="45"/>
      <c r="W5" s="46" t="s">
        <v>2</v>
      </c>
      <c r="X5" s="47"/>
      <c r="Y5" s="125"/>
      <c r="Z5" s="125"/>
      <c r="AA5" s="48"/>
      <c r="AB5" s="48"/>
      <c r="AC5" s="2" t="s">
        <v>145</v>
      </c>
    </row>
    <row r="6" spans="1:81" s="7" customFormat="1" ht="20.100000000000001" customHeight="1" x14ac:dyDescent="0.2">
      <c r="A6" s="149" t="s">
        <v>3</v>
      </c>
      <c r="B6" s="150"/>
      <c r="C6" s="150"/>
      <c r="D6" s="150"/>
      <c r="E6" s="150"/>
      <c r="F6" s="150"/>
      <c r="G6" s="150"/>
      <c r="H6" s="150"/>
      <c r="I6" s="150"/>
      <c r="J6" s="151"/>
      <c r="K6" s="8" t="s">
        <v>4</v>
      </c>
      <c r="L6" s="11"/>
      <c r="M6" s="11"/>
      <c r="N6" s="9"/>
      <c r="O6" s="149" t="s">
        <v>5</v>
      </c>
      <c r="P6" s="150"/>
      <c r="Q6" s="150"/>
      <c r="R6" s="11"/>
      <c r="S6" s="11"/>
      <c r="T6" s="9"/>
      <c r="U6" s="23" t="s">
        <v>144</v>
      </c>
      <c r="V6" s="8"/>
      <c r="W6" s="41"/>
      <c r="X6" s="41"/>
      <c r="Y6" s="11"/>
      <c r="Z6" s="9"/>
      <c r="AA6" s="18"/>
      <c r="AB6" s="18"/>
      <c r="AC6" s="2">
        <v>0.5</v>
      </c>
      <c r="AD6" s="7">
        <f>IF(K9&lt;&gt;0,(TotalGewicht/AC6/K9),0)</f>
        <v>0</v>
      </c>
    </row>
    <row r="7" spans="1:81" ht="19.5" customHeight="1" x14ac:dyDescent="0.2">
      <c r="A7" s="24" t="s">
        <v>6</v>
      </c>
      <c r="B7" s="25"/>
      <c r="C7" s="25"/>
      <c r="D7" s="25"/>
      <c r="E7" s="157" t="s">
        <v>283</v>
      </c>
      <c r="F7" s="157"/>
      <c r="G7" s="157"/>
      <c r="H7" s="157"/>
      <c r="I7" s="157"/>
      <c r="J7" s="157"/>
      <c r="K7" s="152"/>
      <c r="L7" s="153"/>
      <c r="M7" s="153"/>
      <c r="N7" s="154"/>
      <c r="O7" s="130"/>
      <c r="P7" s="131"/>
      <c r="Q7" s="131"/>
      <c r="R7" s="131"/>
      <c r="S7" s="131"/>
      <c r="T7" s="132"/>
      <c r="U7" s="124"/>
      <c r="V7" s="124"/>
      <c r="W7" s="124"/>
      <c r="X7" s="124"/>
      <c r="Y7" s="124"/>
      <c r="Z7" s="124"/>
      <c r="AC7" s="2" t="s">
        <v>143</v>
      </c>
      <c r="AE7" s="163" t="s">
        <v>154</v>
      </c>
      <c r="AF7" s="163"/>
      <c r="AG7" s="1"/>
      <c r="AH7" s="2" t="s">
        <v>209</v>
      </c>
      <c r="AL7" s="2"/>
    </row>
    <row r="8" spans="1:81" ht="19.5" customHeight="1" x14ac:dyDescent="0.2">
      <c r="A8" s="26" t="s">
        <v>7</v>
      </c>
      <c r="B8" s="27"/>
      <c r="C8" s="27"/>
      <c r="D8" s="27"/>
      <c r="E8" s="158" t="s">
        <v>283</v>
      </c>
      <c r="F8" s="158"/>
      <c r="G8" s="158"/>
      <c r="H8" s="158"/>
      <c r="I8" s="158"/>
      <c r="J8" s="158"/>
      <c r="K8" s="8" t="s">
        <v>9</v>
      </c>
      <c r="L8" s="11"/>
      <c r="M8" s="11"/>
      <c r="N8" s="9"/>
      <c r="O8" s="133"/>
      <c r="P8" s="134"/>
      <c r="Q8" s="134"/>
      <c r="R8" s="134"/>
      <c r="S8" s="134"/>
      <c r="T8" s="135"/>
      <c r="U8" s="124"/>
      <c r="V8" s="124"/>
      <c r="W8" s="124"/>
      <c r="X8" s="124"/>
      <c r="Y8" s="124"/>
      <c r="Z8" s="124"/>
      <c r="AC8" s="2" t="b">
        <f>OR(ISBLANK(E7),(ISBLANK(E8)),(ISBLANK(E9)),(ISBLANK(E10)),(ISBLANK(E11)),(ISBLANK(E12)),(ISBLANK(O7)))</f>
        <v>1</v>
      </c>
      <c r="AE8" s="111">
        <f ca="1">NETWORKDAYS(TODAY()+1,O7)</f>
        <v>-32820</v>
      </c>
      <c r="AF8" s="111"/>
      <c r="AG8" s="1"/>
      <c r="AH8" s="111" t="b">
        <f ca="1">OR(AND(WEEKDAY(O7,2)&lt;6,O7&gt;=TODAY()))</f>
        <v>0</v>
      </c>
      <c r="AI8" s="111"/>
      <c r="AL8" s="2"/>
    </row>
    <row r="9" spans="1:81" ht="19.5" customHeight="1" x14ac:dyDescent="0.2">
      <c r="A9" s="26" t="s">
        <v>8</v>
      </c>
      <c r="B9" s="27"/>
      <c r="C9" s="27"/>
      <c r="D9" s="27"/>
      <c r="E9" s="158" t="s">
        <v>283</v>
      </c>
      <c r="F9" s="158"/>
      <c r="G9" s="158"/>
      <c r="H9" s="158"/>
      <c r="I9" s="158"/>
      <c r="J9" s="158"/>
      <c r="K9" s="127"/>
      <c r="L9" s="128"/>
      <c r="M9" s="128"/>
      <c r="N9" s="129"/>
      <c r="O9" s="141" t="s">
        <v>141</v>
      </c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2"/>
      <c r="AC9" t="s">
        <v>140</v>
      </c>
      <c r="AG9" s="1"/>
      <c r="AL9" s="2"/>
    </row>
    <row r="10" spans="1:81" ht="19.5" customHeight="1" x14ac:dyDescent="0.2">
      <c r="A10" s="26" t="s">
        <v>204</v>
      </c>
      <c r="B10" s="27"/>
      <c r="C10" s="27"/>
      <c r="D10" s="27"/>
      <c r="E10" s="158" t="s">
        <v>283</v>
      </c>
      <c r="F10" s="158"/>
      <c r="G10" s="158"/>
      <c r="H10" s="158"/>
      <c r="I10" s="158"/>
      <c r="J10" s="174"/>
      <c r="K10" s="8" t="s">
        <v>246</v>
      </c>
      <c r="L10" s="11"/>
      <c r="M10" s="11"/>
      <c r="N10" s="9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4"/>
      <c r="AC10" s="49">
        <v>45947</v>
      </c>
      <c r="AE10" s="207" t="s">
        <v>285</v>
      </c>
      <c r="AF10" s="177"/>
      <c r="AG10" s="177"/>
      <c r="AH10" s="177"/>
      <c r="AI10" s="177"/>
      <c r="AL10" s="2"/>
    </row>
    <row r="11" spans="1:81" ht="19.5" customHeight="1" x14ac:dyDescent="0.2">
      <c r="A11" s="26" t="s">
        <v>10</v>
      </c>
      <c r="B11" s="27"/>
      <c r="C11" s="27"/>
      <c r="D11" s="27"/>
      <c r="E11" s="159" t="s">
        <v>283</v>
      </c>
      <c r="F11" s="159"/>
      <c r="G11" s="159"/>
      <c r="H11" s="159"/>
      <c r="I11" s="159"/>
      <c r="J11" s="159"/>
      <c r="K11" s="127"/>
      <c r="L11" s="128"/>
      <c r="M11" s="128"/>
      <c r="N11" s="129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6"/>
      <c r="AC11" s="50" t="str">
        <f>TEXT(AC10,"tt.MM.jjjj")</f>
        <v>17.10.2025</v>
      </c>
      <c r="AE11" s="177"/>
      <c r="AF11" s="177"/>
      <c r="AG11" s="177"/>
      <c r="AH11" s="177"/>
      <c r="AI11" s="177"/>
      <c r="AL11" s="2"/>
    </row>
    <row r="12" spans="1:81" ht="19.5" customHeight="1" x14ac:dyDescent="0.2">
      <c r="A12" s="96" t="s">
        <v>282</v>
      </c>
      <c r="B12" s="27"/>
      <c r="C12" s="27"/>
      <c r="D12" s="27"/>
      <c r="E12" s="159"/>
      <c r="F12" s="159"/>
      <c r="G12" s="159"/>
      <c r="H12" s="159"/>
      <c r="I12" s="159"/>
      <c r="J12" s="185"/>
      <c r="K12" s="193" t="s">
        <v>284</v>
      </c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5"/>
      <c r="AC12" s="50"/>
      <c r="AE12" s="94"/>
      <c r="AF12" s="94"/>
      <c r="AG12" s="94"/>
      <c r="AH12" s="94"/>
      <c r="AI12" s="94"/>
      <c r="AL12" s="2"/>
    </row>
    <row r="13" spans="1:81" ht="19.5" customHeight="1" x14ac:dyDescent="0.25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95"/>
      <c r="N13" s="1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G13" s="1"/>
      <c r="AL13" s="2"/>
    </row>
    <row r="14" spans="1:81" s="33" customFormat="1" ht="36" customHeight="1" x14ac:dyDescent="0.2">
      <c r="A14" s="137" t="s">
        <v>17</v>
      </c>
      <c r="B14" s="138"/>
      <c r="C14" s="138"/>
      <c r="D14" s="138"/>
      <c r="E14" s="138"/>
      <c r="F14" s="138"/>
      <c r="G14" s="138"/>
      <c r="H14" s="139"/>
      <c r="I14" s="53" t="s">
        <v>18</v>
      </c>
      <c r="J14" s="147" t="s">
        <v>19</v>
      </c>
      <c r="K14" s="148"/>
      <c r="L14" s="137" t="s">
        <v>25</v>
      </c>
      <c r="M14" s="139"/>
      <c r="N14" s="147" t="s">
        <v>16</v>
      </c>
      <c r="O14" s="107"/>
      <c r="P14" s="107"/>
      <c r="Q14" s="107"/>
      <c r="R14" s="148"/>
      <c r="S14" s="147" t="s">
        <v>15</v>
      </c>
      <c r="T14" s="148"/>
      <c r="U14" s="147" t="s">
        <v>14</v>
      </c>
      <c r="V14" s="148"/>
      <c r="W14" s="147" t="s">
        <v>13</v>
      </c>
      <c r="X14" s="148"/>
      <c r="Y14" s="147" t="s">
        <v>12</v>
      </c>
      <c r="Z14" s="148"/>
      <c r="AA14" s="31" t="s">
        <v>24</v>
      </c>
      <c r="AB14" s="31" t="s">
        <v>23</v>
      </c>
      <c r="AC14" s="32" t="s">
        <v>130</v>
      </c>
      <c r="AD14" s="32"/>
      <c r="AF14"/>
      <c r="AG14" s="12"/>
      <c r="AI14"/>
      <c r="BU14" t="s">
        <v>253</v>
      </c>
      <c r="BV14" t="s">
        <v>254</v>
      </c>
      <c r="BW14" t="s">
        <v>255</v>
      </c>
      <c r="BX14" t="s">
        <v>256</v>
      </c>
      <c r="BY14" t="s">
        <v>257</v>
      </c>
      <c r="BZ14" t="s">
        <v>258</v>
      </c>
      <c r="CA14" t="s">
        <v>259</v>
      </c>
      <c r="CB14" t="s">
        <v>260</v>
      </c>
      <c r="CC14" t="s">
        <v>261</v>
      </c>
    </row>
    <row r="15" spans="1:81" s="33" customFormat="1" ht="15" customHeight="1" x14ac:dyDescent="0.2">
      <c r="A15" s="30" t="s">
        <v>131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1"/>
      <c r="M15" s="21"/>
      <c r="N15" s="20"/>
      <c r="O15" s="20"/>
      <c r="P15" s="20"/>
      <c r="Q15" s="20"/>
      <c r="R15" s="20"/>
      <c r="S15" s="107"/>
      <c r="T15" s="107"/>
      <c r="U15" s="20"/>
      <c r="V15" s="20"/>
      <c r="W15" s="42"/>
      <c r="X15" s="42"/>
      <c r="Y15" s="20"/>
      <c r="Z15" s="19"/>
      <c r="AA15" s="31"/>
      <c r="AB15" s="31"/>
      <c r="AC15" s="32"/>
      <c r="AL15" s="61"/>
      <c r="BU15"/>
      <c r="BV15"/>
      <c r="BW15"/>
      <c r="BX15"/>
      <c r="BY15"/>
      <c r="BZ15"/>
      <c r="CA15"/>
      <c r="CB15"/>
      <c r="CC15"/>
    </row>
    <row r="16" spans="1:81" s="52" customFormat="1" ht="15" customHeight="1" x14ac:dyDescent="0.25">
      <c r="A16" s="155" t="s">
        <v>28</v>
      </c>
      <c r="B16" s="156"/>
      <c r="C16" s="156"/>
      <c r="D16" s="156"/>
      <c r="E16" s="156"/>
      <c r="F16" s="156"/>
      <c r="G16" s="156"/>
      <c r="H16" s="15"/>
      <c r="I16" s="78" t="s">
        <v>267</v>
      </c>
      <c r="J16" s="108"/>
      <c r="K16" s="109"/>
      <c r="L16" s="14">
        <v>1</v>
      </c>
      <c r="M16" s="14" t="s">
        <v>20</v>
      </c>
      <c r="N16" s="98" t="s">
        <v>164</v>
      </c>
      <c r="O16" s="99"/>
      <c r="P16" s="99"/>
      <c r="Q16" s="99"/>
      <c r="R16" s="100"/>
      <c r="S16" s="101">
        <v>2.85</v>
      </c>
      <c r="T16" s="102"/>
      <c r="U16" s="98" t="s">
        <v>11</v>
      </c>
      <c r="V16" s="100"/>
      <c r="W16" s="118" t="s">
        <v>147</v>
      </c>
      <c r="X16" s="119"/>
      <c r="Y16" s="105">
        <f>AB16*J16</f>
        <v>0</v>
      </c>
      <c r="Z16" s="106"/>
      <c r="AA16" s="51">
        <v>20</v>
      </c>
      <c r="AB16" s="51">
        <v>0.4</v>
      </c>
      <c r="AC16" s="52" t="b">
        <f t="shared" ref="AC16:AC79" si="0">OR(AND(MOD(J16,L16)=0,J16&lt;=AA16),AND(code="omb",MOD(J16,L16)=0))</f>
        <v>1</v>
      </c>
      <c r="AG16" s="16"/>
      <c r="AL16" s="63"/>
      <c r="BU16" t="str">
        <f t="shared" ref="BU16:BU24" si="1">"A Prov " &amp; E$7</f>
        <v xml:space="preserve">A Prov  </v>
      </c>
      <c r="BV16" s="71" t="s">
        <v>262</v>
      </c>
      <c r="BW16" s="71">
        <v>10</v>
      </c>
      <c r="BX16" s="74" t="str">
        <f t="shared" ref="BX16:BX24" si="2">"A Prov " &amp;TEXT(Lieferdatum,"TT.MM.JJ")</f>
        <v>A Prov 00.01.00</v>
      </c>
      <c r="BY16">
        <v>10</v>
      </c>
      <c r="BZ16" s="75" t="str">
        <f>TEXT(I16,"00000000")</f>
        <v>21173448</v>
      </c>
      <c r="CA16" s="75">
        <f t="shared" ref="CA16:CA24" si="3">J16</f>
        <v>0</v>
      </c>
      <c r="CB16"/>
      <c r="CC16" s="76" t="s">
        <v>263</v>
      </c>
    </row>
    <row r="17" spans="1:81" s="52" customFormat="1" ht="15" customHeight="1" x14ac:dyDescent="0.25">
      <c r="A17" s="13" t="s">
        <v>26</v>
      </c>
      <c r="B17" s="14"/>
      <c r="C17" s="14"/>
      <c r="D17" s="14"/>
      <c r="E17" s="14"/>
      <c r="F17" s="14"/>
      <c r="G17" s="14"/>
      <c r="H17" s="14"/>
      <c r="I17" s="79" t="s">
        <v>252</v>
      </c>
      <c r="J17" s="108"/>
      <c r="K17" s="109"/>
      <c r="L17" s="14">
        <v>1</v>
      </c>
      <c r="M17" s="14" t="s">
        <v>22</v>
      </c>
      <c r="N17" s="98" t="s">
        <v>27</v>
      </c>
      <c r="O17" s="99"/>
      <c r="P17" s="99"/>
      <c r="Q17" s="99"/>
      <c r="R17" s="100"/>
      <c r="S17" s="101">
        <v>8</v>
      </c>
      <c r="T17" s="102"/>
      <c r="U17" s="98" t="s">
        <v>22</v>
      </c>
      <c r="V17" s="100"/>
      <c r="W17" s="120"/>
      <c r="X17" s="121"/>
      <c r="Y17" s="105">
        <f t="shared" ref="Y17:Y24" si="4">AB17*J17</f>
        <v>0</v>
      </c>
      <c r="Z17" s="106"/>
      <c r="AA17" s="51">
        <v>10</v>
      </c>
      <c r="AB17" s="51">
        <v>1.1000000000000001</v>
      </c>
      <c r="AC17" s="52" t="b">
        <f t="shared" si="0"/>
        <v>1</v>
      </c>
      <c r="AG17" s="16"/>
      <c r="AL17" s="63"/>
      <c r="BU17" t="str">
        <f t="shared" si="1"/>
        <v xml:space="preserve">A Prov  </v>
      </c>
      <c r="BV17" s="71" t="s">
        <v>262</v>
      </c>
      <c r="BW17" s="71">
        <v>10</v>
      </c>
      <c r="BX17" s="74" t="str">
        <f t="shared" si="2"/>
        <v>A Prov 00.01.00</v>
      </c>
      <c r="BY17">
        <f>BY16+10</f>
        <v>20</v>
      </c>
      <c r="BZ17" s="75" t="str">
        <f t="shared" ref="BZ17:BZ80" si="5">TEXT(I17,"00000000")</f>
        <v>25562782</v>
      </c>
      <c r="CA17" s="75">
        <f t="shared" si="3"/>
        <v>0</v>
      </c>
      <c r="CB17"/>
      <c r="CC17" s="76" t="s">
        <v>263</v>
      </c>
    </row>
    <row r="18" spans="1:81" s="52" customFormat="1" ht="15" customHeight="1" x14ac:dyDescent="0.25">
      <c r="A18" s="13" t="s">
        <v>29</v>
      </c>
      <c r="B18" s="14"/>
      <c r="C18" s="14"/>
      <c r="D18" s="14"/>
      <c r="E18" s="14"/>
      <c r="F18" s="14"/>
      <c r="G18" s="14"/>
      <c r="H18" s="14"/>
      <c r="I18" s="79">
        <v>25753813</v>
      </c>
      <c r="J18" s="108"/>
      <c r="K18" s="109"/>
      <c r="L18" s="14">
        <v>1</v>
      </c>
      <c r="M18" s="14" t="s">
        <v>20</v>
      </c>
      <c r="N18" s="98" t="s">
        <v>111</v>
      </c>
      <c r="O18" s="99"/>
      <c r="P18" s="99"/>
      <c r="Q18" s="99"/>
      <c r="R18" s="100"/>
      <c r="S18" s="101">
        <v>2</v>
      </c>
      <c r="T18" s="102"/>
      <c r="U18" s="98" t="s">
        <v>11</v>
      </c>
      <c r="V18" s="100"/>
      <c r="W18" s="120"/>
      <c r="X18" s="121"/>
      <c r="Y18" s="105">
        <f t="shared" si="4"/>
        <v>0</v>
      </c>
      <c r="Z18" s="106"/>
      <c r="AA18" s="51">
        <v>5</v>
      </c>
      <c r="AB18" s="51">
        <v>0.08</v>
      </c>
      <c r="AC18" s="52" t="b">
        <f t="shared" si="0"/>
        <v>1</v>
      </c>
      <c r="AG18" s="16"/>
      <c r="AL18" s="63"/>
      <c r="BU18" t="str">
        <f t="shared" si="1"/>
        <v xml:space="preserve">A Prov  </v>
      </c>
      <c r="BV18" s="71" t="s">
        <v>262</v>
      </c>
      <c r="BW18" s="71">
        <v>10</v>
      </c>
      <c r="BX18" s="74" t="str">
        <f t="shared" si="2"/>
        <v>A Prov 00.01.00</v>
      </c>
      <c r="BY18">
        <f t="shared" ref="BY18:BY82" si="6">BY17+10</f>
        <v>30</v>
      </c>
      <c r="BZ18" s="75" t="str">
        <f t="shared" si="5"/>
        <v>25753813</v>
      </c>
      <c r="CA18" s="75">
        <f t="shared" si="3"/>
        <v>0</v>
      </c>
      <c r="CB18"/>
      <c r="CC18" s="76" t="s">
        <v>263</v>
      </c>
    </row>
    <row r="19" spans="1:81" s="52" customFormat="1" ht="15" customHeight="1" x14ac:dyDescent="0.25">
      <c r="A19" s="13" t="s">
        <v>30</v>
      </c>
      <c r="B19" s="14"/>
      <c r="C19" s="14"/>
      <c r="D19" s="14"/>
      <c r="E19" s="14"/>
      <c r="F19" s="14"/>
      <c r="G19" s="14"/>
      <c r="H19" s="14"/>
      <c r="I19" s="79">
        <v>25490375</v>
      </c>
      <c r="J19" s="108"/>
      <c r="K19" s="109"/>
      <c r="L19" s="14">
        <v>1</v>
      </c>
      <c r="M19" s="14" t="s">
        <v>20</v>
      </c>
      <c r="N19" s="98" t="s">
        <v>111</v>
      </c>
      <c r="O19" s="99"/>
      <c r="P19" s="99"/>
      <c r="Q19" s="99"/>
      <c r="R19" s="100"/>
      <c r="S19" s="101">
        <v>2</v>
      </c>
      <c r="T19" s="102"/>
      <c r="U19" s="98" t="s">
        <v>11</v>
      </c>
      <c r="V19" s="100"/>
      <c r="W19" s="120"/>
      <c r="X19" s="121"/>
      <c r="Y19" s="105">
        <f t="shared" si="4"/>
        <v>0</v>
      </c>
      <c r="Z19" s="106"/>
      <c r="AA19" s="51">
        <v>10</v>
      </c>
      <c r="AB19" s="51">
        <v>0.08</v>
      </c>
      <c r="AC19" s="52" t="b">
        <f t="shared" si="0"/>
        <v>1</v>
      </c>
      <c r="AG19" s="16"/>
      <c r="AL19" s="63"/>
      <c r="BU19" t="str">
        <f t="shared" si="1"/>
        <v xml:space="preserve">A Prov  </v>
      </c>
      <c r="BV19" s="71" t="s">
        <v>262</v>
      </c>
      <c r="BW19" s="71">
        <v>10</v>
      </c>
      <c r="BX19" s="74" t="str">
        <f t="shared" si="2"/>
        <v>A Prov 00.01.00</v>
      </c>
      <c r="BY19">
        <f t="shared" si="6"/>
        <v>40</v>
      </c>
      <c r="BZ19" s="75" t="str">
        <f t="shared" si="5"/>
        <v>25490375</v>
      </c>
      <c r="CA19" s="75">
        <f t="shared" si="3"/>
        <v>0</v>
      </c>
      <c r="CB19"/>
      <c r="CC19" s="76" t="s">
        <v>263</v>
      </c>
    </row>
    <row r="20" spans="1:81" s="52" customFormat="1" ht="15" customHeight="1" x14ac:dyDescent="0.25">
      <c r="A20" s="13" t="s">
        <v>31</v>
      </c>
      <c r="B20" s="14"/>
      <c r="C20" s="14"/>
      <c r="D20" s="14"/>
      <c r="E20" s="14"/>
      <c r="F20" s="14"/>
      <c r="G20" s="14"/>
      <c r="H20" s="14"/>
      <c r="I20" s="80">
        <v>25490378.999999996</v>
      </c>
      <c r="J20" s="108"/>
      <c r="K20" s="109"/>
      <c r="L20" s="14">
        <v>1</v>
      </c>
      <c r="M20" s="14" t="s">
        <v>20</v>
      </c>
      <c r="N20" s="98" t="s">
        <v>111</v>
      </c>
      <c r="O20" s="99"/>
      <c r="P20" s="99"/>
      <c r="Q20" s="99"/>
      <c r="R20" s="100"/>
      <c r="S20" s="101">
        <v>2</v>
      </c>
      <c r="T20" s="102"/>
      <c r="U20" s="98" t="s">
        <v>11</v>
      </c>
      <c r="V20" s="100"/>
      <c r="W20" s="120"/>
      <c r="X20" s="121"/>
      <c r="Y20" s="105">
        <f t="shared" si="4"/>
        <v>0</v>
      </c>
      <c r="Z20" s="106"/>
      <c r="AA20" s="51">
        <v>5</v>
      </c>
      <c r="AB20" s="51">
        <v>0.08</v>
      </c>
      <c r="AC20" s="52" t="b">
        <f t="shared" si="0"/>
        <v>1</v>
      </c>
      <c r="AG20" s="16"/>
      <c r="AL20" s="63"/>
      <c r="BU20" t="str">
        <f t="shared" si="1"/>
        <v xml:space="preserve">A Prov  </v>
      </c>
      <c r="BV20" s="71" t="s">
        <v>262</v>
      </c>
      <c r="BW20" s="71">
        <v>10</v>
      </c>
      <c r="BX20" s="74" t="str">
        <f t="shared" si="2"/>
        <v>A Prov 00.01.00</v>
      </c>
      <c r="BY20">
        <f t="shared" si="6"/>
        <v>50</v>
      </c>
      <c r="BZ20" s="75" t="str">
        <f t="shared" si="5"/>
        <v>25490379</v>
      </c>
      <c r="CA20" s="75">
        <f t="shared" si="3"/>
        <v>0</v>
      </c>
      <c r="CB20"/>
      <c r="CC20" s="76" t="s">
        <v>263</v>
      </c>
    </row>
    <row r="21" spans="1:81" s="52" customFormat="1" ht="15" customHeight="1" x14ac:dyDescent="0.25">
      <c r="A21" s="13" t="s">
        <v>32</v>
      </c>
      <c r="B21" s="14"/>
      <c r="C21" s="14"/>
      <c r="D21" s="14"/>
      <c r="E21" s="14"/>
      <c r="F21" s="14"/>
      <c r="G21" s="14"/>
      <c r="H21" s="14"/>
      <c r="I21" s="67">
        <v>25562836.000000004</v>
      </c>
      <c r="J21" s="108"/>
      <c r="K21" s="109"/>
      <c r="L21" s="14">
        <v>1</v>
      </c>
      <c r="M21" s="14" t="s">
        <v>20</v>
      </c>
      <c r="N21" s="98" t="s">
        <v>165</v>
      </c>
      <c r="O21" s="99"/>
      <c r="P21" s="99"/>
      <c r="Q21" s="99"/>
      <c r="R21" s="100"/>
      <c r="S21" s="101">
        <v>12.4</v>
      </c>
      <c r="T21" s="102"/>
      <c r="U21" s="98" t="s">
        <v>11</v>
      </c>
      <c r="V21" s="100"/>
      <c r="W21" s="120"/>
      <c r="X21" s="121"/>
      <c r="Y21" s="105">
        <f t="shared" si="4"/>
        <v>0</v>
      </c>
      <c r="Z21" s="106"/>
      <c r="AA21" s="51">
        <v>24</v>
      </c>
      <c r="AB21" s="51">
        <v>1.63</v>
      </c>
      <c r="AC21" s="52" t="b">
        <f t="shared" si="0"/>
        <v>1</v>
      </c>
      <c r="AG21" s="16"/>
      <c r="AL21" s="63"/>
      <c r="BU21" t="str">
        <f t="shared" si="1"/>
        <v xml:space="preserve">A Prov  </v>
      </c>
      <c r="BV21" s="71" t="s">
        <v>262</v>
      </c>
      <c r="BW21" s="71">
        <v>10</v>
      </c>
      <c r="BX21" s="74" t="str">
        <f t="shared" si="2"/>
        <v>A Prov 00.01.00</v>
      </c>
      <c r="BY21">
        <f t="shared" si="6"/>
        <v>60</v>
      </c>
      <c r="BZ21" s="75" t="str">
        <f t="shared" si="5"/>
        <v>25562836</v>
      </c>
      <c r="CA21" s="75">
        <f t="shared" si="3"/>
        <v>0</v>
      </c>
      <c r="CB21"/>
      <c r="CC21" s="76" t="s">
        <v>263</v>
      </c>
    </row>
    <row r="22" spans="1:81" s="52" customFormat="1" ht="15" customHeight="1" x14ac:dyDescent="0.25">
      <c r="A22" s="13" t="s">
        <v>33</v>
      </c>
      <c r="B22" s="14"/>
      <c r="C22" s="14"/>
      <c r="D22" s="14"/>
      <c r="E22" s="14"/>
      <c r="F22" s="14"/>
      <c r="G22" s="14"/>
      <c r="H22" s="14"/>
      <c r="I22" s="67">
        <v>25291828.999999996</v>
      </c>
      <c r="J22" s="108"/>
      <c r="K22" s="109"/>
      <c r="L22" s="14">
        <v>1</v>
      </c>
      <c r="M22" s="14" t="s">
        <v>20</v>
      </c>
      <c r="N22" s="98" t="s">
        <v>166</v>
      </c>
      <c r="O22" s="99"/>
      <c r="P22" s="99"/>
      <c r="Q22" s="99"/>
      <c r="R22" s="100"/>
      <c r="S22" s="101">
        <v>2.6</v>
      </c>
      <c r="T22" s="102"/>
      <c r="U22" s="98" t="s">
        <v>11</v>
      </c>
      <c r="V22" s="100"/>
      <c r="W22" s="120"/>
      <c r="X22" s="121"/>
      <c r="Y22" s="105">
        <f t="shared" si="4"/>
        <v>0</v>
      </c>
      <c r="Z22" s="106"/>
      <c r="AA22" s="51">
        <v>40</v>
      </c>
      <c r="AB22" s="51">
        <v>0.63</v>
      </c>
      <c r="AC22" s="52" t="b">
        <f t="shared" si="0"/>
        <v>1</v>
      </c>
      <c r="AG22" s="16"/>
      <c r="AL22" s="63"/>
      <c r="BU22" t="str">
        <f t="shared" si="1"/>
        <v xml:space="preserve">A Prov  </v>
      </c>
      <c r="BV22" s="71" t="s">
        <v>262</v>
      </c>
      <c r="BW22" s="71">
        <v>10</v>
      </c>
      <c r="BX22" s="74" t="str">
        <f t="shared" si="2"/>
        <v>A Prov 00.01.00</v>
      </c>
      <c r="BY22">
        <f t="shared" si="6"/>
        <v>70</v>
      </c>
      <c r="BZ22" s="75" t="str">
        <f t="shared" si="5"/>
        <v>25291829</v>
      </c>
      <c r="CA22" s="75">
        <f t="shared" si="3"/>
        <v>0</v>
      </c>
      <c r="CB22"/>
      <c r="CC22" s="76" t="s">
        <v>263</v>
      </c>
    </row>
    <row r="23" spans="1:81" s="52" customFormat="1" ht="15" customHeight="1" x14ac:dyDescent="0.25">
      <c r="A23" s="13" t="s">
        <v>150</v>
      </c>
      <c r="B23" s="14"/>
      <c r="C23" s="14"/>
      <c r="D23" s="14"/>
      <c r="E23" s="14"/>
      <c r="F23" s="14"/>
      <c r="G23" s="14"/>
      <c r="H23" s="14"/>
      <c r="I23" s="67">
        <v>25845460</v>
      </c>
      <c r="J23" s="108"/>
      <c r="K23" s="109"/>
      <c r="L23" s="14">
        <v>500</v>
      </c>
      <c r="M23" s="14" t="s">
        <v>21</v>
      </c>
      <c r="N23" s="98" t="s">
        <v>151</v>
      </c>
      <c r="O23" s="99"/>
      <c r="P23" s="99"/>
      <c r="Q23" s="99"/>
      <c r="R23" s="100"/>
      <c r="S23" s="101">
        <v>7.0000000000000007E-2</v>
      </c>
      <c r="T23" s="102"/>
      <c r="U23" s="98" t="s">
        <v>121</v>
      </c>
      <c r="V23" s="100"/>
      <c r="W23" s="120"/>
      <c r="X23" s="121"/>
      <c r="Y23" s="105">
        <f t="shared" ref="Y23" si="7">AB23*J23</f>
        <v>0</v>
      </c>
      <c r="Z23" s="106"/>
      <c r="AA23" s="51">
        <v>5000</v>
      </c>
      <c r="AB23" s="51">
        <v>4.0000000000000001E-3</v>
      </c>
      <c r="AC23" s="52" t="b">
        <f t="shared" si="0"/>
        <v>1</v>
      </c>
      <c r="AG23" s="16"/>
      <c r="AL23" s="63"/>
      <c r="BU23" t="str">
        <f t="shared" si="1"/>
        <v xml:space="preserve">A Prov  </v>
      </c>
      <c r="BV23" s="71" t="s">
        <v>262</v>
      </c>
      <c r="BW23" s="71">
        <v>10</v>
      </c>
      <c r="BX23" s="74" t="str">
        <f t="shared" si="2"/>
        <v>A Prov 00.01.00</v>
      </c>
      <c r="BY23">
        <f t="shared" si="6"/>
        <v>80</v>
      </c>
      <c r="BZ23" s="75" t="str">
        <f t="shared" si="5"/>
        <v>25845460</v>
      </c>
      <c r="CA23" s="75">
        <f t="shared" si="3"/>
        <v>0</v>
      </c>
      <c r="CB23"/>
      <c r="CC23" s="76" t="s">
        <v>263</v>
      </c>
    </row>
    <row r="24" spans="1:81" s="52" customFormat="1" ht="15" customHeight="1" x14ac:dyDescent="0.25">
      <c r="A24" s="13" t="s">
        <v>34</v>
      </c>
      <c r="B24" s="14"/>
      <c r="C24" s="14"/>
      <c r="D24" s="14"/>
      <c r="E24" s="14"/>
      <c r="F24" s="14"/>
      <c r="G24" s="14"/>
      <c r="H24" s="14"/>
      <c r="I24" s="67">
        <v>25847819</v>
      </c>
      <c r="J24" s="108"/>
      <c r="K24" s="109"/>
      <c r="L24" s="14">
        <v>1600</v>
      </c>
      <c r="M24" s="14" t="s">
        <v>21</v>
      </c>
      <c r="N24" s="98" t="s">
        <v>210</v>
      </c>
      <c r="O24" s="99"/>
      <c r="P24" s="99"/>
      <c r="Q24" s="99"/>
      <c r="R24" s="100"/>
      <c r="S24" s="101">
        <v>0.02</v>
      </c>
      <c r="T24" s="102"/>
      <c r="U24" s="98" t="s">
        <v>121</v>
      </c>
      <c r="V24" s="100"/>
      <c r="W24" s="122"/>
      <c r="X24" s="123"/>
      <c r="Y24" s="105">
        <f t="shared" si="4"/>
        <v>0</v>
      </c>
      <c r="Z24" s="106"/>
      <c r="AA24" s="51">
        <v>16000</v>
      </c>
      <c r="AB24" s="51">
        <v>4.0000000000000001E-3</v>
      </c>
      <c r="AC24" s="52" t="b">
        <f t="shared" si="0"/>
        <v>1</v>
      </c>
      <c r="AG24" s="16"/>
      <c r="AL24" s="63"/>
      <c r="BU24" t="str">
        <f t="shared" si="1"/>
        <v xml:space="preserve">A Prov  </v>
      </c>
      <c r="BV24" s="71" t="s">
        <v>262</v>
      </c>
      <c r="BW24" s="71">
        <v>10</v>
      </c>
      <c r="BX24" s="74" t="str">
        <f t="shared" si="2"/>
        <v>A Prov 00.01.00</v>
      </c>
      <c r="BY24">
        <f t="shared" si="6"/>
        <v>90</v>
      </c>
      <c r="BZ24" s="75" t="str">
        <f t="shared" si="5"/>
        <v>25847819</v>
      </c>
      <c r="CA24" s="75">
        <f t="shared" si="3"/>
        <v>0</v>
      </c>
      <c r="CB24"/>
      <c r="CC24" s="76" t="s">
        <v>263</v>
      </c>
    </row>
    <row r="25" spans="1:81" s="33" customFormat="1" ht="15" customHeight="1" x14ac:dyDescent="0.25">
      <c r="A25" s="30" t="s">
        <v>132</v>
      </c>
      <c r="B25" s="20"/>
      <c r="C25" s="20"/>
      <c r="D25" s="20"/>
      <c r="E25" s="20"/>
      <c r="F25" s="20"/>
      <c r="G25" s="20"/>
      <c r="H25" s="20"/>
      <c r="I25" s="20"/>
      <c r="J25" s="107"/>
      <c r="K25" s="107"/>
      <c r="L25" s="21"/>
      <c r="M25" s="21"/>
      <c r="N25" s="20"/>
      <c r="O25" s="20"/>
      <c r="P25" s="20"/>
      <c r="Q25" s="20"/>
      <c r="R25" s="20"/>
      <c r="S25" s="107"/>
      <c r="T25" s="107"/>
      <c r="U25" s="20"/>
      <c r="V25" s="20"/>
      <c r="W25" s="43"/>
      <c r="X25" s="43"/>
      <c r="Y25" s="20"/>
      <c r="Z25" s="19"/>
      <c r="AA25" s="31"/>
      <c r="AB25" s="31"/>
      <c r="AC25" s="32"/>
      <c r="AD25" s="52"/>
      <c r="AL25" s="61"/>
      <c r="BU25"/>
      <c r="BV25" s="71"/>
      <c r="BW25" s="71"/>
      <c r="BX25" s="74"/>
      <c r="BY25">
        <f t="shared" si="6"/>
        <v>100</v>
      </c>
      <c r="BZ25" s="75"/>
      <c r="CA25" s="75"/>
      <c r="CB25"/>
      <c r="CC25" s="76"/>
    </row>
    <row r="26" spans="1:81" s="52" customFormat="1" ht="15" customHeight="1" x14ac:dyDescent="0.25">
      <c r="A26" s="13" t="s">
        <v>35</v>
      </c>
      <c r="B26" s="14"/>
      <c r="C26" s="14"/>
      <c r="D26" s="14"/>
      <c r="E26" s="14"/>
      <c r="F26" s="14"/>
      <c r="G26" s="14"/>
      <c r="H26" s="14"/>
      <c r="I26" s="67">
        <v>25257874</v>
      </c>
      <c r="J26" s="108"/>
      <c r="K26" s="109"/>
      <c r="L26" s="14">
        <v>100</v>
      </c>
      <c r="M26" s="14" t="s">
        <v>21</v>
      </c>
      <c r="N26" s="98" t="s">
        <v>167</v>
      </c>
      <c r="O26" s="99"/>
      <c r="P26" s="99"/>
      <c r="Q26" s="99"/>
      <c r="R26" s="100"/>
      <c r="S26" s="101">
        <v>0.05</v>
      </c>
      <c r="T26" s="102"/>
      <c r="U26" s="98" t="s">
        <v>121</v>
      </c>
      <c r="V26" s="100"/>
      <c r="W26" s="103">
        <f t="shared" ref="W26:W93" si="8">J26*S26</f>
        <v>0</v>
      </c>
      <c r="X26" s="104"/>
      <c r="Y26" s="105">
        <f t="shared" ref="Y26:Y34" si="9">AB26*J26</f>
        <v>0</v>
      </c>
      <c r="Z26" s="106"/>
      <c r="AA26" s="51">
        <v>2000</v>
      </c>
      <c r="AB26" s="51">
        <v>7.0000000000000001E-3</v>
      </c>
      <c r="AC26" s="52" t="b">
        <f t="shared" si="0"/>
        <v>1</v>
      </c>
      <c r="AE26" s="110"/>
      <c r="AF26" s="110"/>
      <c r="AG26" s="16"/>
      <c r="AL26" s="63"/>
      <c r="BU26" t="str">
        <f t="shared" ref="BU26:BU34" si="10">"A Prov " &amp; E$7</f>
        <v xml:space="preserve">A Prov  </v>
      </c>
      <c r="BV26" s="71" t="s">
        <v>262</v>
      </c>
      <c r="BW26" s="71">
        <v>10</v>
      </c>
      <c r="BX26" s="74" t="str">
        <f t="shared" ref="BX26:BX34" si="11">"A Prov " &amp;TEXT(Lieferdatum,"TT.MM.JJ")</f>
        <v>A Prov 00.01.00</v>
      </c>
      <c r="BY26">
        <f t="shared" si="6"/>
        <v>110</v>
      </c>
      <c r="BZ26" s="75" t="str">
        <f t="shared" si="5"/>
        <v>25257874</v>
      </c>
      <c r="CA26" s="75">
        <f t="shared" ref="CA26:CA34" si="12">J26</f>
        <v>0</v>
      </c>
      <c r="CB26"/>
      <c r="CC26" s="76" t="s">
        <v>263</v>
      </c>
    </row>
    <row r="27" spans="1:81" s="52" customFormat="1" ht="15" customHeight="1" x14ac:dyDescent="0.25">
      <c r="A27" s="13" t="s">
        <v>36</v>
      </c>
      <c r="B27" s="14"/>
      <c r="C27" s="14"/>
      <c r="D27" s="14"/>
      <c r="E27" s="14"/>
      <c r="F27" s="14"/>
      <c r="G27" s="14"/>
      <c r="H27" s="14"/>
      <c r="I27" s="67">
        <v>25257873</v>
      </c>
      <c r="J27" s="108"/>
      <c r="K27" s="109"/>
      <c r="L27" s="14">
        <v>100</v>
      </c>
      <c r="M27" s="14" t="s">
        <v>21</v>
      </c>
      <c r="N27" s="98" t="s">
        <v>167</v>
      </c>
      <c r="O27" s="99"/>
      <c r="P27" s="99"/>
      <c r="Q27" s="99"/>
      <c r="R27" s="100"/>
      <c r="S27" s="101">
        <v>0.05</v>
      </c>
      <c r="T27" s="102"/>
      <c r="U27" s="98" t="s">
        <v>121</v>
      </c>
      <c r="V27" s="100"/>
      <c r="W27" s="103">
        <f t="shared" si="8"/>
        <v>0</v>
      </c>
      <c r="X27" s="104"/>
      <c r="Y27" s="105">
        <f t="shared" si="9"/>
        <v>0</v>
      </c>
      <c r="Z27" s="106"/>
      <c r="AA27" s="51">
        <v>2000</v>
      </c>
      <c r="AB27" s="51">
        <v>7.0000000000000001E-3</v>
      </c>
      <c r="AC27" s="52" t="b">
        <f t="shared" si="0"/>
        <v>1</v>
      </c>
      <c r="AG27" s="16"/>
      <c r="AL27" s="63"/>
      <c r="BU27" t="str">
        <f t="shared" si="10"/>
        <v xml:space="preserve">A Prov  </v>
      </c>
      <c r="BV27" s="71" t="s">
        <v>262</v>
      </c>
      <c r="BW27" s="71">
        <v>10</v>
      </c>
      <c r="BX27" s="74" t="str">
        <f t="shared" si="11"/>
        <v>A Prov 00.01.00</v>
      </c>
      <c r="BY27">
        <f t="shared" si="6"/>
        <v>120</v>
      </c>
      <c r="BZ27" s="75" t="str">
        <f t="shared" si="5"/>
        <v>25257873</v>
      </c>
      <c r="CA27" s="75">
        <f t="shared" si="12"/>
        <v>0</v>
      </c>
      <c r="CB27"/>
      <c r="CC27" s="76" t="s">
        <v>263</v>
      </c>
    </row>
    <row r="28" spans="1:81" s="52" customFormat="1" ht="15" customHeight="1" x14ac:dyDescent="0.25">
      <c r="A28" s="13" t="s">
        <v>37</v>
      </c>
      <c r="B28" s="14"/>
      <c r="C28" s="14"/>
      <c r="D28" s="14"/>
      <c r="E28" s="14"/>
      <c r="F28" s="14"/>
      <c r="G28" s="14"/>
      <c r="H28" s="14"/>
      <c r="I28" s="67">
        <v>25257872.000000004</v>
      </c>
      <c r="J28" s="108"/>
      <c r="K28" s="109"/>
      <c r="L28" s="14">
        <v>100</v>
      </c>
      <c r="M28" s="14" t="s">
        <v>21</v>
      </c>
      <c r="N28" s="98" t="s">
        <v>167</v>
      </c>
      <c r="O28" s="99"/>
      <c r="P28" s="99"/>
      <c r="Q28" s="99"/>
      <c r="R28" s="100"/>
      <c r="S28" s="101">
        <v>0.05</v>
      </c>
      <c r="T28" s="102"/>
      <c r="U28" s="98" t="s">
        <v>121</v>
      </c>
      <c r="V28" s="100"/>
      <c r="W28" s="103">
        <f t="shared" si="8"/>
        <v>0</v>
      </c>
      <c r="X28" s="104"/>
      <c r="Y28" s="105">
        <f t="shared" si="9"/>
        <v>0</v>
      </c>
      <c r="Z28" s="106"/>
      <c r="AA28" s="51">
        <v>2000</v>
      </c>
      <c r="AB28" s="51">
        <v>7.0000000000000001E-3</v>
      </c>
      <c r="AC28" s="52" t="b">
        <f t="shared" si="0"/>
        <v>1</v>
      </c>
      <c r="AG28" s="16"/>
      <c r="AL28" s="63"/>
      <c r="BU28" t="str">
        <f t="shared" si="10"/>
        <v xml:space="preserve">A Prov  </v>
      </c>
      <c r="BV28" s="71" t="s">
        <v>262</v>
      </c>
      <c r="BW28" s="71">
        <v>10</v>
      </c>
      <c r="BX28" s="74" t="str">
        <f t="shared" si="11"/>
        <v>A Prov 00.01.00</v>
      </c>
      <c r="BY28">
        <f t="shared" si="6"/>
        <v>130</v>
      </c>
      <c r="BZ28" s="75" t="str">
        <f t="shared" si="5"/>
        <v>25257872</v>
      </c>
      <c r="CA28" s="75">
        <f t="shared" si="12"/>
        <v>0</v>
      </c>
      <c r="CB28"/>
      <c r="CC28" s="76" t="s">
        <v>263</v>
      </c>
    </row>
    <row r="29" spans="1:81" s="52" customFormat="1" ht="15" customHeight="1" x14ac:dyDescent="0.25">
      <c r="A29" s="13" t="s">
        <v>162</v>
      </c>
      <c r="B29" s="14"/>
      <c r="C29" s="14"/>
      <c r="D29" s="14"/>
      <c r="E29" s="14"/>
      <c r="F29" s="14"/>
      <c r="G29" s="14"/>
      <c r="H29" s="14"/>
      <c r="I29" s="67">
        <v>25454921</v>
      </c>
      <c r="J29" s="108"/>
      <c r="K29" s="109"/>
      <c r="L29" s="14">
        <v>50</v>
      </c>
      <c r="M29" s="14" t="s">
        <v>21</v>
      </c>
      <c r="N29" s="98" t="s">
        <v>247</v>
      </c>
      <c r="O29" s="99"/>
      <c r="P29" s="99"/>
      <c r="Q29" s="99"/>
      <c r="R29" s="100"/>
      <c r="S29" s="101">
        <v>0.04</v>
      </c>
      <c r="T29" s="102"/>
      <c r="U29" s="98" t="s">
        <v>121</v>
      </c>
      <c r="V29" s="100"/>
      <c r="W29" s="103">
        <f t="shared" si="8"/>
        <v>0</v>
      </c>
      <c r="X29" s="104"/>
      <c r="Y29" s="105">
        <f t="shared" si="9"/>
        <v>0</v>
      </c>
      <c r="Z29" s="106"/>
      <c r="AA29" s="51">
        <v>3000</v>
      </c>
      <c r="AB29" s="51">
        <v>5.0000000000000001E-3</v>
      </c>
      <c r="AC29" s="52" t="b">
        <f t="shared" si="0"/>
        <v>1</v>
      </c>
      <c r="AG29" s="16"/>
      <c r="AL29" s="63"/>
      <c r="BU29" t="str">
        <f t="shared" si="10"/>
        <v xml:space="preserve">A Prov  </v>
      </c>
      <c r="BV29" s="71" t="s">
        <v>262</v>
      </c>
      <c r="BW29" s="71">
        <v>10</v>
      </c>
      <c r="BX29" s="74" t="str">
        <f t="shared" si="11"/>
        <v>A Prov 00.01.00</v>
      </c>
      <c r="BY29">
        <f t="shared" si="6"/>
        <v>140</v>
      </c>
      <c r="BZ29" s="75" t="str">
        <f t="shared" si="5"/>
        <v>25454921</v>
      </c>
      <c r="CA29" s="75">
        <f t="shared" si="12"/>
        <v>0</v>
      </c>
      <c r="CB29"/>
      <c r="CC29" s="76" t="s">
        <v>263</v>
      </c>
    </row>
    <row r="30" spans="1:81" s="52" customFormat="1" ht="15" customHeight="1" x14ac:dyDescent="0.25">
      <c r="A30" s="13" t="s">
        <v>38</v>
      </c>
      <c r="B30" s="14"/>
      <c r="C30" s="14"/>
      <c r="D30" s="14"/>
      <c r="E30" s="14"/>
      <c r="F30" s="14"/>
      <c r="G30" s="14"/>
      <c r="H30" s="14"/>
      <c r="I30" s="67">
        <v>25454922</v>
      </c>
      <c r="J30" s="108"/>
      <c r="K30" s="109"/>
      <c r="L30" s="14">
        <v>50</v>
      </c>
      <c r="M30" s="14" t="s">
        <v>21</v>
      </c>
      <c r="N30" s="98" t="s">
        <v>168</v>
      </c>
      <c r="O30" s="99"/>
      <c r="P30" s="99"/>
      <c r="Q30" s="99"/>
      <c r="R30" s="100"/>
      <c r="S30" s="101">
        <v>0.05</v>
      </c>
      <c r="T30" s="102"/>
      <c r="U30" s="98" t="s">
        <v>121</v>
      </c>
      <c r="V30" s="100"/>
      <c r="W30" s="103">
        <f t="shared" si="8"/>
        <v>0</v>
      </c>
      <c r="X30" s="104"/>
      <c r="Y30" s="105">
        <f t="shared" si="9"/>
        <v>0</v>
      </c>
      <c r="Z30" s="106"/>
      <c r="AA30" s="51">
        <v>3000</v>
      </c>
      <c r="AB30" s="51">
        <v>5.0000000000000001E-3</v>
      </c>
      <c r="AC30" s="52" t="b">
        <f t="shared" si="0"/>
        <v>1</v>
      </c>
      <c r="AG30" s="16"/>
      <c r="AL30" s="63"/>
      <c r="BU30" t="str">
        <f t="shared" si="10"/>
        <v xml:space="preserve">A Prov  </v>
      </c>
      <c r="BV30" s="71" t="s">
        <v>262</v>
      </c>
      <c r="BW30" s="71">
        <v>10</v>
      </c>
      <c r="BX30" s="74" t="str">
        <f t="shared" si="11"/>
        <v>A Prov 00.01.00</v>
      </c>
      <c r="BY30">
        <f t="shared" si="6"/>
        <v>150</v>
      </c>
      <c r="BZ30" s="75" t="str">
        <f t="shared" si="5"/>
        <v>25454922</v>
      </c>
      <c r="CA30" s="75">
        <f t="shared" si="12"/>
        <v>0</v>
      </c>
      <c r="CB30"/>
      <c r="CC30" s="76" t="s">
        <v>263</v>
      </c>
    </row>
    <row r="31" spans="1:81" s="52" customFormat="1" ht="15" customHeight="1" x14ac:dyDescent="0.25">
      <c r="A31" s="13" t="s">
        <v>39</v>
      </c>
      <c r="B31" s="14"/>
      <c r="C31" s="14"/>
      <c r="D31" s="14"/>
      <c r="E31" s="14"/>
      <c r="F31" s="14"/>
      <c r="G31" s="14"/>
      <c r="H31" s="14"/>
      <c r="I31" s="67">
        <v>25505478</v>
      </c>
      <c r="J31" s="108"/>
      <c r="K31" s="109"/>
      <c r="L31" s="14">
        <v>100</v>
      </c>
      <c r="M31" s="14" t="s">
        <v>21</v>
      </c>
      <c r="N31" s="98" t="s">
        <v>167</v>
      </c>
      <c r="O31" s="99"/>
      <c r="P31" s="99"/>
      <c r="Q31" s="99"/>
      <c r="R31" s="100"/>
      <c r="S31" s="101">
        <v>0.02</v>
      </c>
      <c r="T31" s="102"/>
      <c r="U31" s="98" t="s">
        <v>121</v>
      </c>
      <c r="V31" s="100"/>
      <c r="W31" s="103">
        <f t="shared" si="8"/>
        <v>0</v>
      </c>
      <c r="X31" s="104"/>
      <c r="Y31" s="105">
        <f t="shared" si="9"/>
        <v>0</v>
      </c>
      <c r="Z31" s="106"/>
      <c r="AA31" s="51">
        <v>2000</v>
      </c>
      <c r="AB31" s="51">
        <v>2E-3</v>
      </c>
      <c r="AC31" s="52" t="b">
        <f t="shared" si="0"/>
        <v>1</v>
      </c>
      <c r="AG31" s="16"/>
      <c r="AL31" s="63"/>
      <c r="BU31" t="str">
        <f t="shared" si="10"/>
        <v xml:space="preserve">A Prov  </v>
      </c>
      <c r="BV31" s="71" t="s">
        <v>262</v>
      </c>
      <c r="BW31" s="71">
        <v>10</v>
      </c>
      <c r="BX31" s="74" t="str">
        <f t="shared" si="11"/>
        <v>A Prov 00.01.00</v>
      </c>
      <c r="BY31">
        <f t="shared" si="6"/>
        <v>160</v>
      </c>
      <c r="BZ31" s="75" t="str">
        <f t="shared" si="5"/>
        <v>25505478</v>
      </c>
      <c r="CA31" s="75">
        <f t="shared" si="12"/>
        <v>0</v>
      </c>
      <c r="CB31"/>
      <c r="CC31" s="76" t="s">
        <v>263</v>
      </c>
    </row>
    <row r="32" spans="1:81" s="52" customFormat="1" ht="15" customHeight="1" x14ac:dyDescent="0.25">
      <c r="A32" s="13" t="s">
        <v>40</v>
      </c>
      <c r="B32" s="14"/>
      <c r="C32" s="14"/>
      <c r="D32" s="14"/>
      <c r="E32" s="14"/>
      <c r="F32" s="14"/>
      <c r="G32" s="14"/>
      <c r="H32" s="14"/>
      <c r="I32" s="67">
        <v>25454919</v>
      </c>
      <c r="J32" s="108"/>
      <c r="K32" s="109"/>
      <c r="L32" s="14">
        <v>100</v>
      </c>
      <c r="M32" s="14" t="s">
        <v>21</v>
      </c>
      <c r="N32" s="98" t="s">
        <v>167</v>
      </c>
      <c r="O32" s="99"/>
      <c r="P32" s="99"/>
      <c r="Q32" s="99"/>
      <c r="R32" s="100"/>
      <c r="S32" s="101">
        <v>7.0000000000000007E-2</v>
      </c>
      <c r="T32" s="102"/>
      <c r="U32" s="98" t="s">
        <v>121</v>
      </c>
      <c r="V32" s="100"/>
      <c r="W32" s="103">
        <f t="shared" si="8"/>
        <v>0</v>
      </c>
      <c r="X32" s="104"/>
      <c r="Y32" s="105">
        <f t="shared" si="9"/>
        <v>0</v>
      </c>
      <c r="Z32" s="106"/>
      <c r="AA32" s="51">
        <v>3000</v>
      </c>
      <c r="AB32" s="51">
        <v>4.0000000000000001E-3</v>
      </c>
      <c r="AC32" s="52" t="b">
        <f t="shared" si="0"/>
        <v>1</v>
      </c>
      <c r="AG32" s="16"/>
      <c r="AL32" s="63"/>
      <c r="BU32" t="str">
        <f t="shared" si="10"/>
        <v xml:space="preserve">A Prov  </v>
      </c>
      <c r="BV32" s="71" t="s">
        <v>262</v>
      </c>
      <c r="BW32" s="71">
        <v>10</v>
      </c>
      <c r="BX32" s="74" t="str">
        <f t="shared" si="11"/>
        <v>A Prov 00.01.00</v>
      </c>
      <c r="BY32">
        <f t="shared" si="6"/>
        <v>170</v>
      </c>
      <c r="BZ32" s="75" t="str">
        <f t="shared" si="5"/>
        <v>25454919</v>
      </c>
      <c r="CA32" s="75">
        <f t="shared" si="12"/>
        <v>0</v>
      </c>
      <c r="CB32"/>
      <c r="CC32" s="76" t="s">
        <v>263</v>
      </c>
    </row>
    <row r="33" spans="1:81" s="52" customFormat="1" ht="15" customHeight="1" x14ac:dyDescent="0.25">
      <c r="A33" s="13" t="s">
        <v>41</v>
      </c>
      <c r="B33" s="14"/>
      <c r="C33" s="14"/>
      <c r="D33" s="14"/>
      <c r="E33" s="14"/>
      <c r="F33" s="14"/>
      <c r="G33" s="14"/>
      <c r="H33" s="14"/>
      <c r="I33" s="67">
        <v>25835344</v>
      </c>
      <c r="J33" s="108"/>
      <c r="K33" s="109"/>
      <c r="L33" s="14">
        <v>1</v>
      </c>
      <c r="M33" s="14" t="s">
        <v>20</v>
      </c>
      <c r="N33" s="98" t="s">
        <v>112</v>
      </c>
      <c r="O33" s="99"/>
      <c r="P33" s="99"/>
      <c r="Q33" s="99"/>
      <c r="R33" s="100"/>
      <c r="S33" s="101">
        <v>20</v>
      </c>
      <c r="T33" s="102"/>
      <c r="U33" s="98" t="s">
        <v>121</v>
      </c>
      <c r="V33" s="100"/>
      <c r="W33" s="103">
        <f t="shared" si="8"/>
        <v>0</v>
      </c>
      <c r="X33" s="104"/>
      <c r="Y33" s="105">
        <f t="shared" si="9"/>
        <v>0</v>
      </c>
      <c r="Z33" s="106"/>
      <c r="AA33" s="51">
        <v>12</v>
      </c>
      <c r="AB33" s="51">
        <v>6.25</v>
      </c>
      <c r="AC33" s="52" t="b">
        <f t="shared" si="0"/>
        <v>1</v>
      </c>
      <c r="AG33" s="16"/>
      <c r="AL33" s="63"/>
      <c r="BU33" t="str">
        <f t="shared" si="10"/>
        <v xml:space="preserve">A Prov  </v>
      </c>
      <c r="BV33" s="71" t="s">
        <v>262</v>
      </c>
      <c r="BW33" s="71">
        <v>10</v>
      </c>
      <c r="BX33" s="74" t="str">
        <f t="shared" si="11"/>
        <v>A Prov 00.01.00</v>
      </c>
      <c r="BY33">
        <f t="shared" si="6"/>
        <v>180</v>
      </c>
      <c r="BZ33" s="75" t="str">
        <f t="shared" si="5"/>
        <v>25835344</v>
      </c>
      <c r="CA33" s="75">
        <f t="shared" si="12"/>
        <v>0</v>
      </c>
      <c r="CB33"/>
      <c r="CC33" s="76" t="s">
        <v>263</v>
      </c>
    </row>
    <row r="34" spans="1:81" s="52" customFormat="1" ht="15" customHeight="1" x14ac:dyDescent="0.25">
      <c r="A34" s="13" t="s">
        <v>42</v>
      </c>
      <c r="B34" s="14"/>
      <c r="C34" s="14"/>
      <c r="D34" s="14"/>
      <c r="E34" s="14"/>
      <c r="F34" s="14"/>
      <c r="G34" s="14"/>
      <c r="H34" s="14"/>
      <c r="I34" s="67">
        <v>25454906</v>
      </c>
      <c r="J34" s="108"/>
      <c r="K34" s="109"/>
      <c r="L34" s="14">
        <v>50</v>
      </c>
      <c r="M34" s="14" t="s">
        <v>21</v>
      </c>
      <c r="N34" s="98" t="s">
        <v>248</v>
      </c>
      <c r="O34" s="99"/>
      <c r="P34" s="99"/>
      <c r="Q34" s="99"/>
      <c r="R34" s="100"/>
      <c r="S34" s="101">
        <v>0.08</v>
      </c>
      <c r="T34" s="102"/>
      <c r="U34" s="98" t="s">
        <v>121</v>
      </c>
      <c r="V34" s="100"/>
      <c r="W34" s="103">
        <f t="shared" si="8"/>
        <v>0</v>
      </c>
      <c r="X34" s="104"/>
      <c r="Y34" s="105">
        <f t="shared" si="9"/>
        <v>0</v>
      </c>
      <c r="Z34" s="106"/>
      <c r="AA34" s="51">
        <v>3000</v>
      </c>
      <c r="AB34" s="51">
        <v>8.9999999999999993E-3</v>
      </c>
      <c r="AC34" s="52" t="b">
        <f t="shared" si="0"/>
        <v>1</v>
      </c>
      <c r="AG34" s="16"/>
      <c r="AL34" s="63"/>
      <c r="BU34" t="str">
        <f t="shared" si="10"/>
        <v xml:space="preserve">A Prov  </v>
      </c>
      <c r="BV34" s="71" t="s">
        <v>262</v>
      </c>
      <c r="BW34" s="71">
        <v>10</v>
      </c>
      <c r="BX34" s="74" t="str">
        <f t="shared" si="11"/>
        <v>A Prov 00.01.00</v>
      </c>
      <c r="BY34">
        <f t="shared" si="6"/>
        <v>190</v>
      </c>
      <c r="BZ34" s="75" t="str">
        <f t="shared" si="5"/>
        <v>25454906</v>
      </c>
      <c r="CA34" s="75">
        <f t="shared" si="12"/>
        <v>0</v>
      </c>
      <c r="CB34"/>
      <c r="CC34" s="76" t="s">
        <v>263</v>
      </c>
    </row>
    <row r="35" spans="1:81" s="33" customFormat="1" ht="15" customHeight="1" x14ac:dyDescent="0.25">
      <c r="A35" s="30" t="s">
        <v>133</v>
      </c>
      <c r="B35" s="20"/>
      <c r="C35" s="20"/>
      <c r="D35" s="20"/>
      <c r="E35" s="20"/>
      <c r="F35" s="20"/>
      <c r="G35" s="20"/>
      <c r="H35" s="20"/>
      <c r="I35" s="20"/>
      <c r="J35" s="107"/>
      <c r="K35" s="107"/>
      <c r="L35" s="21"/>
      <c r="M35" s="21"/>
      <c r="N35" s="20"/>
      <c r="O35" s="20"/>
      <c r="P35" s="20"/>
      <c r="Q35" s="20"/>
      <c r="R35" s="20"/>
      <c r="S35" s="107"/>
      <c r="T35" s="107"/>
      <c r="U35" s="20"/>
      <c r="V35" s="20"/>
      <c r="W35" s="43"/>
      <c r="X35" s="43"/>
      <c r="Y35" s="20"/>
      <c r="Z35" s="19"/>
      <c r="AA35" s="31"/>
      <c r="AB35" s="31"/>
      <c r="AC35" s="32"/>
      <c r="AD35" s="52"/>
      <c r="AL35" s="61"/>
      <c r="BU35"/>
      <c r="BV35" s="71"/>
      <c r="BW35" s="71"/>
      <c r="BX35" s="74"/>
      <c r="BY35">
        <f t="shared" si="6"/>
        <v>200</v>
      </c>
      <c r="BZ35" s="75"/>
      <c r="CA35" s="75"/>
      <c r="CB35"/>
      <c r="CC35" s="76"/>
    </row>
    <row r="36" spans="1:81" s="52" customFormat="1" ht="15" customHeight="1" x14ac:dyDescent="0.25">
      <c r="A36" s="13" t="s">
        <v>202</v>
      </c>
      <c r="B36" s="14"/>
      <c r="C36" s="14"/>
      <c r="D36" s="14"/>
      <c r="E36" s="14"/>
      <c r="F36" s="14"/>
      <c r="G36" s="14"/>
      <c r="H36" s="14"/>
      <c r="I36" s="67">
        <v>25778687</v>
      </c>
      <c r="J36" s="108"/>
      <c r="K36" s="109"/>
      <c r="L36" s="14">
        <v>100</v>
      </c>
      <c r="M36" s="14" t="s">
        <v>103</v>
      </c>
      <c r="N36" s="98" t="s">
        <v>158</v>
      </c>
      <c r="O36" s="99"/>
      <c r="P36" s="99"/>
      <c r="Q36" s="99"/>
      <c r="R36" s="100"/>
      <c r="S36" s="101">
        <v>0.22</v>
      </c>
      <c r="T36" s="102"/>
      <c r="U36" s="98" t="s">
        <v>122</v>
      </c>
      <c r="V36" s="100"/>
      <c r="W36" s="103">
        <f t="shared" ref="W36" si="13">J36*S36</f>
        <v>0</v>
      </c>
      <c r="X36" s="104"/>
      <c r="Y36" s="105">
        <f t="shared" ref="Y36" si="14">AB36*J36</f>
        <v>0</v>
      </c>
      <c r="Z36" s="106"/>
      <c r="AA36" s="51">
        <v>1000</v>
      </c>
      <c r="AB36" s="51">
        <v>1.9E-2</v>
      </c>
      <c r="AC36" s="52" t="b">
        <f t="shared" si="0"/>
        <v>1</v>
      </c>
      <c r="AG36" s="16"/>
      <c r="AL36" s="63"/>
      <c r="BU36" t="str">
        <f t="shared" ref="BU36:BU44" si="15">"A Prov " &amp; E$7</f>
        <v xml:space="preserve">A Prov  </v>
      </c>
      <c r="BV36" s="71" t="s">
        <v>262</v>
      </c>
      <c r="BW36" s="71">
        <v>10</v>
      </c>
      <c r="BX36" s="74" t="str">
        <f t="shared" ref="BX36:BX44" si="16">"A Prov " &amp;TEXT(Lieferdatum,"TT.MM.JJ")</f>
        <v>A Prov 00.01.00</v>
      </c>
      <c r="BY36">
        <f t="shared" si="6"/>
        <v>210</v>
      </c>
      <c r="BZ36" s="75" t="str">
        <f t="shared" si="5"/>
        <v>25778687</v>
      </c>
      <c r="CA36" s="75">
        <f t="shared" ref="CA36:CA44" si="17">J36</f>
        <v>0</v>
      </c>
      <c r="CB36"/>
      <c r="CC36" s="76" t="s">
        <v>263</v>
      </c>
    </row>
    <row r="37" spans="1:81" s="52" customFormat="1" ht="15" customHeight="1" x14ac:dyDescent="0.25">
      <c r="A37" s="13" t="s">
        <v>232</v>
      </c>
      <c r="B37" s="14"/>
      <c r="C37" s="14"/>
      <c r="D37" s="14"/>
      <c r="E37" s="14"/>
      <c r="F37" s="14"/>
      <c r="G37" s="14"/>
      <c r="H37" s="14"/>
      <c r="I37" s="67">
        <v>25778697.000000004</v>
      </c>
      <c r="J37" s="108"/>
      <c r="K37" s="109"/>
      <c r="L37" s="14">
        <v>100</v>
      </c>
      <c r="M37" s="14" t="s">
        <v>103</v>
      </c>
      <c r="N37" s="98" t="s">
        <v>155</v>
      </c>
      <c r="O37" s="99"/>
      <c r="P37" s="99"/>
      <c r="Q37" s="99"/>
      <c r="R37" s="100"/>
      <c r="S37" s="101">
        <v>0.53</v>
      </c>
      <c r="T37" s="102"/>
      <c r="U37" s="98" t="s">
        <v>122</v>
      </c>
      <c r="V37" s="100"/>
      <c r="W37" s="103">
        <f t="shared" si="8"/>
        <v>0</v>
      </c>
      <c r="X37" s="104"/>
      <c r="Y37" s="105">
        <f t="shared" ref="Y37:Y44" si="18">AB37*J37</f>
        <v>0</v>
      </c>
      <c r="Z37" s="106"/>
      <c r="AA37" s="51">
        <v>1000</v>
      </c>
      <c r="AB37" s="51">
        <v>4.4999999999999998E-2</v>
      </c>
      <c r="AC37" s="52" t="b">
        <f t="shared" si="0"/>
        <v>1</v>
      </c>
      <c r="AG37" s="16"/>
      <c r="AL37" s="63"/>
      <c r="BU37" t="str">
        <f t="shared" si="15"/>
        <v xml:space="preserve">A Prov  </v>
      </c>
      <c r="BV37" s="71" t="s">
        <v>262</v>
      </c>
      <c r="BW37" s="71">
        <v>10</v>
      </c>
      <c r="BX37" s="74" t="str">
        <f t="shared" si="16"/>
        <v>A Prov 00.01.00</v>
      </c>
      <c r="BY37">
        <f t="shared" si="6"/>
        <v>220</v>
      </c>
      <c r="BZ37" s="75" t="str">
        <f t="shared" si="5"/>
        <v>25778697</v>
      </c>
      <c r="CA37" s="75">
        <f t="shared" si="17"/>
        <v>0</v>
      </c>
      <c r="CB37"/>
      <c r="CC37" s="76" t="s">
        <v>263</v>
      </c>
    </row>
    <row r="38" spans="1:81" s="52" customFormat="1" ht="15" customHeight="1" x14ac:dyDescent="0.25">
      <c r="A38" s="13" t="s">
        <v>43</v>
      </c>
      <c r="B38" s="14"/>
      <c r="C38" s="14"/>
      <c r="D38" s="14"/>
      <c r="E38" s="14"/>
      <c r="F38" s="14"/>
      <c r="G38" s="14"/>
      <c r="H38" s="14"/>
      <c r="I38" s="67">
        <v>25778688.000000004</v>
      </c>
      <c r="J38" s="108"/>
      <c r="K38" s="109"/>
      <c r="L38" s="14">
        <v>100</v>
      </c>
      <c r="M38" s="14" t="s">
        <v>103</v>
      </c>
      <c r="N38" s="98" t="s">
        <v>156</v>
      </c>
      <c r="O38" s="99"/>
      <c r="P38" s="99"/>
      <c r="Q38" s="99"/>
      <c r="R38" s="100"/>
      <c r="S38" s="101">
        <v>0.24</v>
      </c>
      <c r="T38" s="102"/>
      <c r="U38" s="98" t="s">
        <v>122</v>
      </c>
      <c r="V38" s="100"/>
      <c r="W38" s="103">
        <f t="shared" si="8"/>
        <v>0</v>
      </c>
      <c r="X38" s="104"/>
      <c r="Y38" s="105">
        <f t="shared" si="18"/>
        <v>0</v>
      </c>
      <c r="Z38" s="106"/>
      <c r="AA38" s="51">
        <v>1000</v>
      </c>
      <c r="AB38" s="51">
        <v>3.0000000000000001E-3</v>
      </c>
      <c r="AC38" s="52" t="b">
        <f t="shared" si="0"/>
        <v>1</v>
      </c>
      <c r="AG38" s="16"/>
      <c r="AL38" s="63"/>
      <c r="BU38" t="str">
        <f t="shared" si="15"/>
        <v xml:space="preserve">A Prov  </v>
      </c>
      <c r="BV38" s="71" t="s">
        <v>262</v>
      </c>
      <c r="BW38" s="71">
        <v>10</v>
      </c>
      <c r="BX38" s="74" t="str">
        <f t="shared" si="16"/>
        <v>A Prov 00.01.00</v>
      </c>
      <c r="BY38">
        <f t="shared" si="6"/>
        <v>230</v>
      </c>
      <c r="BZ38" s="75" t="str">
        <f t="shared" si="5"/>
        <v>25778688</v>
      </c>
      <c r="CA38" s="75">
        <f t="shared" si="17"/>
        <v>0</v>
      </c>
      <c r="CB38"/>
      <c r="CC38" s="76" t="s">
        <v>263</v>
      </c>
    </row>
    <row r="39" spans="1:81" s="52" customFormat="1" ht="15" customHeight="1" x14ac:dyDescent="0.25">
      <c r="A39" s="13" t="s">
        <v>44</v>
      </c>
      <c r="B39" s="14"/>
      <c r="C39" s="14"/>
      <c r="D39" s="14"/>
      <c r="E39" s="14"/>
      <c r="F39" s="14"/>
      <c r="G39" s="14"/>
      <c r="H39" s="14"/>
      <c r="I39" s="67">
        <v>25778685.999999996</v>
      </c>
      <c r="J39" s="108"/>
      <c r="K39" s="109"/>
      <c r="L39" s="14">
        <v>100</v>
      </c>
      <c r="M39" s="14" t="s">
        <v>103</v>
      </c>
      <c r="N39" s="98" t="s">
        <v>157</v>
      </c>
      <c r="O39" s="99"/>
      <c r="P39" s="99"/>
      <c r="Q39" s="99"/>
      <c r="R39" s="100"/>
      <c r="S39" s="101">
        <v>0.24</v>
      </c>
      <c r="T39" s="102"/>
      <c r="U39" s="98" t="s">
        <v>122</v>
      </c>
      <c r="V39" s="100"/>
      <c r="W39" s="103">
        <f t="shared" si="8"/>
        <v>0</v>
      </c>
      <c r="X39" s="104"/>
      <c r="Y39" s="105">
        <f t="shared" si="18"/>
        <v>0</v>
      </c>
      <c r="Z39" s="106"/>
      <c r="AA39" s="51">
        <v>1000</v>
      </c>
      <c r="AB39" s="51">
        <v>3.5000000000000003E-2</v>
      </c>
      <c r="AC39" s="52" t="b">
        <f t="shared" si="0"/>
        <v>1</v>
      </c>
      <c r="AG39" s="16"/>
      <c r="AL39" s="63"/>
      <c r="BU39" t="str">
        <f t="shared" si="15"/>
        <v xml:space="preserve">A Prov  </v>
      </c>
      <c r="BV39" s="71" t="s">
        <v>262</v>
      </c>
      <c r="BW39" s="71">
        <v>10</v>
      </c>
      <c r="BX39" s="74" t="str">
        <f t="shared" si="16"/>
        <v>A Prov 00.01.00</v>
      </c>
      <c r="BY39">
        <f t="shared" si="6"/>
        <v>240</v>
      </c>
      <c r="BZ39" s="75" t="str">
        <f t="shared" si="5"/>
        <v>25778686</v>
      </c>
      <c r="CA39" s="75">
        <f t="shared" si="17"/>
        <v>0</v>
      </c>
      <c r="CB39"/>
      <c r="CC39" s="76" t="s">
        <v>263</v>
      </c>
    </row>
    <row r="40" spans="1:81" s="52" customFormat="1" ht="15" customHeight="1" x14ac:dyDescent="0.25">
      <c r="A40" s="13" t="s">
        <v>45</v>
      </c>
      <c r="B40" s="14"/>
      <c r="C40" s="14"/>
      <c r="D40" s="14"/>
      <c r="E40" s="14"/>
      <c r="F40" s="14"/>
      <c r="G40" s="14"/>
      <c r="H40" s="14"/>
      <c r="I40" s="67">
        <v>25825659</v>
      </c>
      <c r="J40" s="108"/>
      <c r="K40" s="109"/>
      <c r="L40" s="14">
        <v>100</v>
      </c>
      <c r="M40" s="14" t="s">
        <v>103</v>
      </c>
      <c r="N40" s="98" t="s">
        <v>249</v>
      </c>
      <c r="O40" s="99"/>
      <c r="P40" s="99"/>
      <c r="Q40" s="99"/>
      <c r="R40" s="100"/>
      <c r="S40" s="101">
        <v>0.24</v>
      </c>
      <c r="T40" s="102"/>
      <c r="U40" s="98" t="s">
        <v>123</v>
      </c>
      <c r="V40" s="100"/>
      <c r="W40" s="103">
        <f t="shared" si="8"/>
        <v>0</v>
      </c>
      <c r="X40" s="104"/>
      <c r="Y40" s="105">
        <f t="shared" si="18"/>
        <v>0</v>
      </c>
      <c r="Z40" s="106"/>
      <c r="AA40" s="51">
        <v>1000</v>
      </c>
      <c r="AB40" s="51">
        <v>3.2000000000000001E-2</v>
      </c>
      <c r="AC40" s="52" t="b">
        <f t="shared" si="0"/>
        <v>1</v>
      </c>
      <c r="AG40" s="16"/>
      <c r="AL40" s="63"/>
      <c r="BU40" t="str">
        <f t="shared" si="15"/>
        <v xml:space="preserve">A Prov  </v>
      </c>
      <c r="BV40" s="71" t="s">
        <v>262</v>
      </c>
      <c r="BW40" s="71">
        <v>10</v>
      </c>
      <c r="BX40" s="74" t="str">
        <f t="shared" si="16"/>
        <v>A Prov 00.01.00</v>
      </c>
      <c r="BY40">
        <f t="shared" si="6"/>
        <v>250</v>
      </c>
      <c r="BZ40" s="75" t="str">
        <f t="shared" si="5"/>
        <v>25825659</v>
      </c>
      <c r="CA40" s="75">
        <f t="shared" si="17"/>
        <v>0</v>
      </c>
      <c r="CB40"/>
      <c r="CC40" s="76" t="s">
        <v>263</v>
      </c>
    </row>
    <row r="41" spans="1:81" s="52" customFormat="1" ht="15" customHeight="1" x14ac:dyDescent="0.25">
      <c r="A41" s="13" t="s">
        <v>46</v>
      </c>
      <c r="B41" s="14"/>
      <c r="C41" s="14"/>
      <c r="D41" s="14"/>
      <c r="E41" s="14"/>
      <c r="F41" s="14"/>
      <c r="G41" s="14"/>
      <c r="H41" s="14"/>
      <c r="I41" s="67">
        <v>25782649</v>
      </c>
      <c r="J41" s="108"/>
      <c r="K41" s="109"/>
      <c r="L41" s="14">
        <v>1</v>
      </c>
      <c r="M41" s="14" t="s">
        <v>105</v>
      </c>
      <c r="N41" s="98" t="s">
        <v>203</v>
      </c>
      <c r="O41" s="99"/>
      <c r="P41" s="99"/>
      <c r="Q41" s="99"/>
      <c r="R41" s="100"/>
      <c r="S41" s="101">
        <v>42.9</v>
      </c>
      <c r="T41" s="102"/>
      <c r="U41" s="98" t="s">
        <v>125</v>
      </c>
      <c r="V41" s="100"/>
      <c r="W41" s="103">
        <f t="shared" si="8"/>
        <v>0</v>
      </c>
      <c r="X41" s="104"/>
      <c r="Y41" s="105">
        <f t="shared" si="18"/>
        <v>0</v>
      </c>
      <c r="Z41" s="106"/>
      <c r="AA41" s="51">
        <v>4</v>
      </c>
      <c r="AB41" s="51">
        <v>3.93</v>
      </c>
      <c r="AC41" s="52" t="b">
        <f t="shared" si="0"/>
        <v>1</v>
      </c>
      <c r="AG41" s="16"/>
      <c r="AL41" s="63"/>
      <c r="BU41" t="str">
        <f t="shared" si="15"/>
        <v xml:space="preserve">A Prov  </v>
      </c>
      <c r="BV41" s="71" t="s">
        <v>262</v>
      </c>
      <c r="BW41" s="71">
        <v>10</v>
      </c>
      <c r="BX41" s="74" t="str">
        <f t="shared" si="16"/>
        <v>A Prov 00.01.00</v>
      </c>
      <c r="BY41">
        <f t="shared" si="6"/>
        <v>260</v>
      </c>
      <c r="BZ41" s="75" t="str">
        <f t="shared" si="5"/>
        <v>25782649</v>
      </c>
      <c r="CA41" s="75">
        <f t="shared" si="17"/>
        <v>0</v>
      </c>
      <c r="CB41"/>
      <c r="CC41" s="76" t="s">
        <v>263</v>
      </c>
    </row>
    <row r="42" spans="1:81" s="52" customFormat="1" ht="15" customHeight="1" x14ac:dyDescent="0.25">
      <c r="A42" s="13" t="s">
        <v>47</v>
      </c>
      <c r="B42" s="14"/>
      <c r="C42" s="14"/>
      <c r="D42" s="14"/>
      <c r="E42" s="14"/>
      <c r="F42" s="14"/>
      <c r="G42" s="14"/>
      <c r="H42" s="14"/>
      <c r="I42" s="67">
        <v>25782650</v>
      </c>
      <c r="J42" s="108"/>
      <c r="K42" s="109"/>
      <c r="L42" s="14">
        <v>1</v>
      </c>
      <c r="M42" s="14" t="s">
        <v>105</v>
      </c>
      <c r="N42" s="98" t="s">
        <v>203</v>
      </c>
      <c r="O42" s="99"/>
      <c r="P42" s="99"/>
      <c r="Q42" s="99"/>
      <c r="R42" s="100"/>
      <c r="S42" s="101">
        <v>46.9</v>
      </c>
      <c r="T42" s="102"/>
      <c r="U42" s="98" t="s">
        <v>125</v>
      </c>
      <c r="V42" s="100"/>
      <c r="W42" s="103">
        <f t="shared" si="8"/>
        <v>0</v>
      </c>
      <c r="X42" s="104"/>
      <c r="Y42" s="105">
        <f t="shared" si="18"/>
        <v>0</v>
      </c>
      <c r="Z42" s="106"/>
      <c r="AA42" s="51">
        <v>4</v>
      </c>
      <c r="AB42" s="51">
        <v>3.93</v>
      </c>
      <c r="AC42" s="52" t="b">
        <f t="shared" si="0"/>
        <v>1</v>
      </c>
      <c r="AG42" s="16"/>
      <c r="AL42" s="63"/>
      <c r="BU42" t="str">
        <f t="shared" si="15"/>
        <v xml:space="preserve">A Prov  </v>
      </c>
      <c r="BV42" s="71" t="s">
        <v>262</v>
      </c>
      <c r="BW42" s="71">
        <v>10</v>
      </c>
      <c r="BX42" s="74" t="str">
        <f t="shared" si="16"/>
        <v>A Prov 00.01.00</v>
      </c>
      <c r="BY42">
        <f t="shared" si="6"/>
        <v>270</v>
      </c>
      <c r="BZ42" s="75" t="str">
        <f t="shared" si="5"/>
        <v>25782650</v>
      </c>
      <c r="CA42" s="75">
        <f t="shared" si="17"/>
        <v>0</v>
      </c>
      <c r="CB42"/>
      <c r="CC42" s="76" t="s">
        <v>263</v>
      </c>
    </row>
    <row r="43" spans="1:81" s="52" customFormat="1" ht="15" customHeight="1" x14ac:dyDescent="0.25">
      <c r="A43" s="13" t="s">
        <v>48</v>
      </c>
      <c r="B43" s="14"/>
      <c r="C43" s="14"/>
      <c r="D43" s="14"/>
      <c r="E43" s="14"/>
      <c r="F43" s="14"/>
      <c r="G43" s="14"/>
      <c r="H43" s="14"/>
      <c r="I43" s="67">
        <v>25782651</v>
      </c>
      <c r="J43" s="108"/>
      <c r="K43" s="109"/>
      <c r="L43" s="14">
        <v>1</v>
      </c>
      <c r="M43" s="14" t="s">
        <v>105</v>
      </c>
      <c r="N43" s="98" t="s">
        <v>203</v>
      </c>
      <c r="O43" s="99"/>
      <c r="P43" s="99"/>
      <c r="Q43" s="99"/>
      <c r="R43" s="100"/>
      <c r="S43" s="101">
        <v>39.6</v>
      </c>
      <c r="T43" s="102"/>
      <c r="U43" s="98" t="s">
        <v>125</v>
      </c>
      <c r="V43" s="100"/>
      <c r="W43" s="103">
        <f t="shared" si="8"/>
        <v>0</v>
      </c>
      <c r="X43" s="104"/>
      <c r="Y43" s="105">
        <f t="shared" si="18"/>
        <v>0</v>
      </c>
      <c r="Z43" s="106"/>
      <c r="AA43" s="51">
        <v>4</v>
      </c>
      <c r="AB43" s="51">
        <v>3.93</v>
      </c>
      <c r="AC43" s="52" t="b">
        <f t="shared" si="0"/>
        <v>1</v>
      </c>
      <c r="AG43" s="16"/>
      <c r="AL43" s="63"/>
      <c r="BU43" t="str">
        <f t="shared" si="15"/>
        <v xml:space="preserve">A Prov  </v>
      </c>
      <c r="BV43" s="71" t="s">
        <v>262</v>
      </c>
      <c r="BW43" s="71">
        <v>10</v>
      </c>
      <c r="BX43" s="74" t="str">
        <f t="shared" si="16"/>
        <v>A Prov 00.01.00</v>
      </c>
      <c r="BY43">
        <f t="shared" si="6"/>
        <v>280</v>
      </c>
      <c r="BZ43" s="75" t="str">
        <f t="shared" si="5"/>
        <v>25782651</v>
      </c>
      <c r="CA43" s="75">
        <f t="shared" si="17"/>
        <v>0</v>
      </c>
      <c r="CB43"/>
      <c r="CC43" s="76" t="s">
        <v>263</v>
      </c>
    </row>
    <row r="44" spans="1:81" s="52" customFormat="1" ht="15" customHeight="1" x14ac:dyDescent="0.25">
      <c r="A44" s="13" t="s">
        <v>49</v>
      </c>
      <c r="B44" s="14"/>
      <c r="C44" s="14"/>
      <c r="D44" s="14"/>
      <c r="E44" s="14"/>
      <c r="F44" s="14"/>
      <c r="G44" s="14"/>
      <c r="H44" s="14"/>
      <c r="I44" s="67">
        <v>25782654.000000004</v>
      </c>
      <c r="J44" s="108"/>
      <c r="K44" s="109"/>
      <c r="L44" s="14">
        <v>1</v>
      </c>
      <c r="M44" s="14" t="s">
        <v>105</v>
      </c>
      <c r="N44" s="98" t="s">
        <v>203</v>
      </c>
      <c r="O44" s="99"/>
      <c r="P44" s="99"/>
      <c r="Q44" s="99"/>
      <c r="R44" s="100"/>
      <c r="S44" s="101">
        <v>35</v>
      </c>
      <c r="T44" s="102"/>
      <c r="U44" s="98" t="s">
        <v>125</v>
      </c>
      <c r="V44" s="100"/>
      <c r="W44" s="103">
        <f t="shared" si="8"/>
        <v>0</v>
      </c>
      <c r="X44" s="104"/>
      <c r="Y44" s="105">
        <f t="shared" si="18"/>
        <v>0</v>
      </c>
      <c r="Z44" s="106"/>
      <c r="AA44" s="51">
        <v>4</v>
      </c>
      <c r="AB44" s="51">
        <v>3.93</v>
      </c>
      <c r="AC44" s="52" t="b">
        <f t="shared" si="0"/>
        <v>1</v>
      </c>
      <c r="AG44" s="16"/>
      <c r="AL44" s="63"/>
      <c r="BU44" t="str">
        <f t="shared" si="15"/>
        <v xml:space="preserve">A Prov  </v>
      </c>
      <c r="BV44" s="71" t="s">
        <v>262</v>
      </c>
      <c r="BW44" s="71">
        <v>10</v>
      </c>
      <c r="BX44" s="74" t="str">
        <f t="shared" si="16"/>
        <v>A Prov 00.01.00</v>
      </c>
      <c r="BY44">
        <f t="shared" si="6"/>
        <v>290</v>
      </c>
      <c r="BZ44" s="75" t="str">
        <f t="shared" si="5"/>
        <v>25782654</v>
      </c>
      <c r="CA44" s="75">
        <f t="shared" si="17"/>
        <v>0</v>
      </c>
      <c r="CB44"/>
      <c r="CC44" s="76" t="s">
        <v>263</v>
      </c>
    </row>
    <row r="45" spans="1:81" s="33" customFormat="1" ht="15" customHeight="1" x14ac:dyDescent="0.25">
      <c r="A45" s="30" t="s">
        <v>134</v>
      </c>
      <c r="B45" s="20"/>
      <c r="C45" s="20"/>
      <c r="D45" s="20"/>
      <c r="E45" s="20"/>
      <c r="F45" s="20"/>
      <c r="G45" s="20"/>
      <c r="H45" s="20"/>
      <c r="I45" s="20"/>
      <c r="J45" s="107"/>
      <c r="K45" s="107"/>
      <c r="L45" s="21"/>
      <c r="M45" s="21"/>
      <c r="N45" s="20"/>
      <c r="O45" s="20"/>
      <c r="P45" s="20"/>
      <c r="Q45" s="20"/>
      <c r="R45" s="20"/>
      <c r="S45" s="107"/>
      <c r="T45" s="107"/>
      <c r="U45" s="20"/>
      <c r="V45" s="20"/>
      <c r="W45" s="43"/>
      <c r="X45" s="43"/>
      <c r="Y45" s="20"/>
      <c r="Z45" s="19"/>
      <c r="AA45" s="31"/>
      <c r="AB45" s="31"/>
      <c r="AC45" s="32"/>
      <c r="AD45" s="52"/>
      <c r="AL45" s="61"/>
      <c r="BU45"/>
      <c r="BV45" s="71"/>
      <c r="BW45" s="71"/>
      <c r="BX45" s="74"/>
      <c r="BY45">
        <f t="shared" si="6"/>
        <v>300</v>
      </c>
      <c r="BZ45" s="75"/>
      <c r="CA45" s="75"/>
      <c r="CB45"/>
      <c r="CC45" s="76"/>
    </row>
    <row r="46" spans="1:81" s="52" customFormat="1" ht="15" customHeight="1" x14ac:dyDescent="0.25">
      <c r="A46" s="13" t="s">
        <v>50</v>
      </c>
      <c r="B46" s="14"/>
      <c r="C46" s="14"/>
      <c r="D46" s="14"/>
      <c r="E46" s="14"/>
      <c r="F46" s="14"/>
      <c r="G46" s="14"/>
      <c r="H46" s="14"/>
      <c r="I46" s="67">
        <v>25271660</v>
      </c>
      <c r="J46" s="108"/>
      <c r="K46" s="109"/>
      <c r="L46" s="14">
        <v>1</v>
      </c>
      <c r="M46" s="14" t="s">
        <v>106</v>
      </c>
      <c r="N46" s="98" t="s">
        <v>113</v>
      </c>
      <c r="O46" s="99"/>
      <c r="P46" s="99"/>
      <c r="Q46" s="99"/>
      <c r="R46" s="100"/>
      <c r="S46" s="101">
        <v>18.05</v>
      </c>
      <c r="T46" s="102"/>
      <c r="U46" s="98" t="s">
        <v>126</v>
      </c>
      <c r="V46" s="100"/>
      <c r="W46" s="103">
        <f t="shared" si="8"/>
        <v>0</v>
      </c>
      <c r="X46" s="104"/>
      <c r="Y46" s="105">
        <f t="shared" ref="Y46:Y68" si="19">AB46*J46</f>
        <v>0</v>
      </c>
      <c r="Z46" s="106"/>
      <c r="AA46" s="51">
        <v>20</v>
      </c>
      <c r="AB46" s="51">
        <v>3.1</v>
      </c>
      <c r="AC46" s="52" t="b">
        <f t="shared" si="0"/>
        <v>1</v>
      </c>
      <c r="AG46" s="16"/>
      <c r="AL46" s="63"/>
      <c r="BU46" t="str">
        <f t="shared" ref="BU46:BU68" si="20">"A Prov " &amp; E$7</f>
        <v xml:space="preserve">A Prov  </v>
      </c>
      <c r="BV46" s="71" t="s">
        <v>262</v>
      </c>
      <c r="BW46" s="71">
        <v>10</v>
      </c>
      <c r="BX46" s="74" t="str">
        <f t="shared" ref="BX46:BX68" si="21">"A Prov " &amp;TEXT(Lieferdatum,"TT.MM.JJ")</f>
        <v>A Prov 00.01.00</v>
      </c>
      <c r="BY46">
        <f t="shared" si="6"/>
        <v>310</v>
      </c>
      <c r="BZ46" s="75" t="str">
        <f t="shared" si="5"/>
        <v>25271660</v>
      </c>
      <c r="CA46" s="75">
        <f t="shared" ref="CA46:CA68" si="22">J46</f>
        <v>0</v>
      </c>
      <c r="CB46"/>
      <c r="CC46" s="76" t="s">
        <v>263</v>
      </c>
    </row>
    <row r="47" spans="1:81" s="52" customFormat="1" ht="15" customHeight="1" x14ac:dyDescent="0.25">
      <c r="A47" s="13" t="s">
        <v>213</v>
      </c>
      <c r="B47" s="14"/>
      <c r="C47" s="14"/>
      <c r="D47" s="14"/>
      <c r="E47" s="14"/>
      <c r="F47" s="14"/>
      <c r="G47" s="14"/>
      <c r="H47" s="14"/>
      <c r="I47" s="67">
        <v>27013787.000000004</v>
      </c>
      <c r="J47" s="108"/>
      <c r="K47" s="109"/>
      <c r="L47" s="14">
        <v>1</v>
      </c>
      <c r="M47" s="14" t="s">
        <v>110</v>
      </c>
      <c r="N47" s="98" t="s">
        <v>215</v>
      </c>
      <c r="O47" s="99"/>
      <c r="P47" s="99"/>
      <c r="Q47" s="99"/>
      <c r="R47" s="100"/>
      <c r="S47" s="101">
        <v>4.25</v>
      </c>
      <c r="T47" s="102"/>
      <c r="U47" s="98" t="s">
        <v>127</v>
      </c>
      <c r="V47" s="100"/>
      <c r="W47" s="103">
        <f t="shared" si="8"/>
        <v>0</v>
      </c>
      <c r="X47" s="104"/>
      <c r="Y47" s="105">
        <f t="shared" si="19"/>
        <v>0</v>
      </c>
      <c r="Z47" s="106"/>
      <c r="AA47" s="51">
        <v>30</v>
      </c>
      <c r="AB47" s="51">
        <v>1.2</v>
      </c>
      <c r="AC47" s="52" t="b">
        <f t="shared" si="0"/>
        <v>1</v>
      </c>
      <c r="AG47" s="16"/>
      <c r="AL47" s="63"/>
      <c r="BU47" t="str">
        <f t="shared" si="20"/>
        <v xml:space="preserve">A Prov  </v>
      </c>
      <c r="BV47" s="71" t="s">
        <v>262</v>
      </c>
      <c r="BW47" s="71">
        <v>10</v>
      </c>
      <c r="BX47" s="74" t="str">
        <f t="shared" si="21"/>
        <v>A Prov 00.01.00</v>
      </c>
      <c r="BY47">
        <f t="shared" si="6"/>
        <v>320</v>
      </c>
      <c r="BZ47" s="75" t="str">
        <f t="shared" si="5"/>
        <v>27013787</v>
      </c>
      <c r="CA47" s="75">
        <f t="shared" si="22"/>
        <v>0</v>
      </c>
      <c r="CB47"/>
      <c r="CC47" s="76" t="s">
        <v>263</v>
      </c>
    </row>
    <row r="48" spans="1:81" s="52" customFormat="1" ht="15" customHeight="1" x14ac:dyDescent="0.25">
      <c r="A48" s="13" t="s">
        <v>214</v>
      </c>
      <c r="B48" s="14"/>
      <c r="C48" s="14"/>
      <c r="D48" s="14"/>
      <c r="E48" s="14"/>
      <c r="F48" s="14"/>
      <c r="G48" s="14"/>
      <c r="H48" s="14"/>
      <c r="I48" s="67">
        <v>27013786</v>
      </c>
      <c r="J48" s="108"/>
      <c r="K48" s="109"/>
      <c r="L48" s="14">
        <v>6</v>
      </c>
      <c r="M48" s="14" t="s">
        <v>110</v>
      </c>
      <c r="N48" s="98" t="s">
        <v>216</v>
      </c>
      <c r="O48" s="99"/>
      <c r="P48" s="99"/>
      <c r="Q48" s="99"/>
      <c r="R48" s="100"/>
      <c r="S48" s="101">
        <v>3.5</v>
      </c>
      <c r="T48" s="102"/>
      <c r="U48" s="98" t="s">
        <v>127</v>
      </c>
      <c r="V48" s="100"/>
      <c r="W48" s="103">
        <f t="shared" ref="W48" si="23">J48*S48</f>
        <v>0</v>
      </c>
      <c r="X48" s="104"/>
      <c r="Y48" s="105">
        <f t="shared" ref="Y48" si="24">AB48*J48</f>
        <v>0</v>
      </c>
      <c r="Z48" s="106"/>
      <c r="AA48" s="51">
        <v>30</v>
      </c>
      <c r="AB48" s="51">
        <v>0.9</v>
      </c>
      <c r="AC48" s="52" t="b">
        <f t="shared" si="0"/>
        <v>1</v>
      </c>
      <c r="AG48" s="16"/>
      <c r="AL48" s="63"/>
      <c r="BU48" t="str">
        <f t="shared" si="20"/>
        <v xml:space="preserve">A Prov  </v>
      </c>
      <c r="BV48" s="71" t="s">
        <v>262</v>
      </c>
      <c r="BW48" s="71">
        <v>10</v>
      </c>
      <c r="BX48" s="74" t="str">
        <f t="shared" si="21"/>
        <v>A Prov 00.01.00</v>
      </c>
      <c r="BY48">
        <f t="shared" si="6"/>
        <v>330</v>
      </c>
      <c r="BZ48" s="75" t="str">
        <f t="shared" si="5"/>
        <v>27013786</v>
      </c>
      <c r="CA48" s="75">
        <f t="shared" si="22"/>
        <v>0</v>
      </c>
      <c r="CB48"/>
      <c r="CC48" s="76" t="s">
        <v>263</v>
      </c>
    </row>
    <row r="49" spans="1:81" s="52" customFormat="1" ht="15" customHeight="1" x14ac:dyDescent="0.25">
      <c r="A49" s="13" t="s">
        <v>159</v>
      </c>
      <c r="B49" s="14"/>
      <c r="C49" s="14"/>
      <c r="D49" s="14"/>
      <c r="E49" s="14"/>
      <c r="F49" s="14"/>
      <c r="G49" s="14"/>
      <c r="H49" s="14"/>
      <c r="I49" s="67">
        <v>21193867</v>
      </c>
      <c r="J49" s="108"/>
      <c r="K49" s="109"/>
      <c r="L49" s="14">
        <v>6</v>
      </c>
      <c r="M49" s="14" t="s">
        <v>110</v>
      </c>
      <c r="N49" s="98" t="s">
        <v>201</v>
      </c>
      <c r="O49" s="99"/>
      <c r="P49" s="99"/>
      <c r="Q49" s="99"/>
      <c r="R49" s="100"/>
      <c r="S49" s="101">
        <v>4.0999999999999996</v>
      </c>
      <c r="T49" s="102"/>
      <c r="U49" s="98" t="s">
        <v>127</v>
      </c>
      <c r="V49" s="100"/>
      <c r="W49" s="103">
        <f t="shared" si="8"/>
        <v>0</v>
      </c>
      <c r="X49" s="104"/>
      <c r="Y49" s="105">
        <f t="shared" si="19"/>
        <v>0</v>
      </c>
      <c r="Z49" s="106"/>
      <c r="AA49" s="51">
        <v>60</v>
      </c>
      <c r="AB49" s="51">
        <v>1.1000000000000001</v>
      </c>
      <c r="AC49" s="52" t="b">
        <f t="shared" si="0"/>
        <v>1</v>
      </c>
      <c r="AG49" s="16"/>
      <c r="AL49" s="63"/>
      <c r="BU49" t="str">
        <f t="shared" si="20"/>
        <v xml:space="preserve">A Prov  </v>
      </c>
      <c r="BV49" s="71" t="s">
        <v>262</v>
      </c>
      <c r="BW49" s="71">
        <v>10</v>
      </c>
      <c r="BX49" s="74" t="str">
        <f t="shared" si="21"/>
        <v>A Prov 00.01.00</v>
      </c>
      <c r="BY49">
        <f t="shared" si="6"/>
        <v>340</v>
      </c>
      <c r="BZ49" s="75" t="str">
        <f t="shared" si="5"/>
        <v>21193867</v>
      </c>
      <c r="CA49" s="75">
        <f t="shared" si="22"/>
        <v>0</v>
      </c>
      <c r="CB49"/>
      <c r="CC49" s="76" t="s">
        <v>263</v>
      </c>
    </row>
    <row r="50" spans="1:81" s="52" customFormat="1" ht="15" customHeight="1" x14ac:dyDescent="0.25">
      <c r="A50" s="13" t="s">
        <v>51</v>
      </c>
      <c r="B50" s="14"/>
      <c r="C50" s="14"/>
      <c r="D50" s="14"/>
      <c r="E50" s="14"/>
      <c r="F50" s="14"/>
      <c r="G50" s="14"/>
      <c r="H50" s="14"/>
      <c r="I50" s="67">
        <v>25617026</v>
      </c>
      <c r="J50" s="108"/>
      <c r="K50" s="109"/>
      <c r="L50" s="14">
        <v>3</v>
      </c>
      <c r="M50" s="14" t="s">
        <v>104</v>
      </c>
      <c r="N50" s="98" t="s">
        <v>169</v>
      </c>
      <c r="O50" s="99"/>
      <c r="P50" s="99"/>
      <c r="Q50" s="99"/>
      <c r="R50" s="100"/>
      <c r="S50" s="101">
        <v>7.45</v>
      </c>
      <c r="T50" s="102"/>
      <c r="U50" s="98" t="s">
        <v>124</v>
      </c>
      <c r="V50" s="100"/>
      <c r="W50" s="103">
        <f t="shared" si="8"/>
        <v>0</v>
      </c>
      <c r="X50" s="104"/>
      <c r="Y50" s="105">
        <f t="shared" si="19"/>
        <v>0</v>
      </c>
      <c r="Z50" s="106"/>
      <c r="AA50" s="51">
        <v>30</v>
      </c>
      <c r="AB50" s="51">
        <v>1.55</v>
      </c>
      <c r="AC50" s="52" t="b">
        <f t="shared" si="0"/>
        <v>1</v>
      </c>
      <c r="AG50" s="16"/>
      <c r="AL50" s="63"/>
      <c r="BU50" t="str">
        <f t="shared" si="20"/>
        <v xml:space="preserve">A Prov  </v>
      </c>
      <c r="BV50" s="71" t="s">
        <v>262</v>
      </c>
      <c r="BW50" s="71">
        <v>10</v>
      </c>
      <c r="BX50" s="74" t="str">
        <f t="shared" si="21"/>
        <v>A Prov 00.01.00</v>
      </c>
      <c r="BY50">
        <f t="shared" si="6"/>
        <v>350</v>
      </c>
      <c r="BZ50" s="75" t="str">
        <f t="shared" si="5"/>
        <v>25617026</v>
      </c>
      <c r="CA50" s="75">
        <f t="shared" si="22"/>
        <v>0</v>
      </c>
      <c r="CB50"/>
      <c r="CC50" s="76" t="s">
        <v>263</v>
      </c>
    </row>
    <row r="51" spans="1:81" s="52" customFormat="1" ht="15" customHeight="1" x14ac:dyDescent="0.25">
      <c r="A51" s="13" t="s">
        <v>52</v>
      </c>
      <c r="B51" s="14"/>
      <c r="C51" s="14"/>
      <c r="D51" s="14"/>
      <c r="E51" s="14"/>
      <c r="F51" s="14"/>
      <c r="G51" s="14"/>
      <c r="H51" s="14"/>
      <c r="I51" s="67">
        <v>25518766</v>
      </c>
      <c r="J51" s="108"/>
      <c r="K51" s="109"/>
      <c r="L51" s="14">
        <v>12</v>
      </c>
      <c r="M51" s="14" t="s">
        <v>107</v>
      </c>
      <c r="N51" s="98" t="s">
        <v>170</v>
      </c>
      <c r="O51" s="99"/>
      <c r="P51" s="99"/>
      <c r="Q51" s="99"/>
      <c r="R51" s="100"/>
      <c r="S51" s="101">
        <v>1.8</v>
      </c>
      <c r="T51" s="102"/>
      <c r="U51" s="98" t="s">
        <v>128</v>
      </c>
      <c r="V51" s="100"/>
      <c r="W51" s="103">
        <f t="shared" si="8"/>
        <v>0</v>
      </c>
      <c r="X51" s="104"/>
      <c r="Y51" s="105">
        <f t="shared" si="19"/>
        <v>0</v>
      </c>
      <c r="Z51" s="106"/>
      <c r="AA51" s="51">
        <v>120</v>
      </c>
      <c r="AB51" s="51">
        <v>0.56000000000000005</v>
      </c>
      <c r="AC51" s="52" t="b">
        <f t="shared" si="0"/>
        <v>1</v>
      </c>
      <c r="AG51" s="16"/>
      <c r="AL51" s="63"/>
      <c r="BU51" t="str">
        <f t="shared" si="20"/>
        <v xml:space="preserve">A Prov  </v>
      </c>
      <c r="BV51" s="71" t="s">
        <v>262</v>
      </c>
      <c r="BW51" s="71">
        <v>10</v>
      </c>
      <c r="BX51" s="74" t="str">
        <f t="shared" si="21"/>
        <v>A Prov 00.01.00</v>
      </c>
      <c r="BY51">
        <f t="shared" si="6"/>
        <v>360</v>
      </c>
      <c r="BZ51" s="75" t="str">
        <f t="shared" si="5"/>
        <v>25518766</v>
      </c>
      <c r="CA51" s="75">
        <f t="shared" si="22"/>
        <v>0</v>
      </c>
      <c r="CB51"/>
      <c r="CC51" s="76" t="s">
        <v>263</v>
      </c>
    </row>
    <row r="52" spans="1:81" s="52" customFormat="1" ht="15" customHeight="1" x14ac:dyDescent="0.25">
      <c r="A52" s="13" t="s">
        <v>53</v>
      </c>
      <c r="B52" s="14"/>
      <c r="C52" s="14"/>
      <c r="D52" s="14"/>
      <c r="E52" s="14"/>
      <c r="F52" s="14"/>
      <c r="G52" s="14"/>
      <c r="H52" s="14"/>
      <c r="I52" s="67">
        <v>25829889</v>
      </c>
      <c r="J52" s="108"/>
      <c r="K52" s="109"/>
      <c r="L52" s="14">
        <v>1</v>
      </c>
      <c r="M52" s="14" t="s">
        <v>22</v>
      </c>
      <c r="N52" s="98" t="s">
        <v>114</v>
      </c>
      <c r="O52" s="99"/>
      <c r="P52" s="99"/>
      <c r="Q52" s="99"/>
      <c r="R52" s="100"/>
      <c r="S52" s="101">
        <v>6.15</v>
      </c>
      <c r="T52" s="102"/>
      <c r="U52" s="98" t="s">
        <v>22</v>
      </c>
      <c r="V52" s="100"/>
      <c r="W52" s="103">
        <f t="shared" si="8"/>
        <v>0</v>
      </c>
      <c r="X52" s="104"/>
      <c r="Y52" s="105">
        <f t="shared" si="19"/>
        <v>0</v>
      </c>
      <c r="Z52" s="106"/>
      <c r="AA52" s="51">
        <v>25</v>
      </c>
      <c r="AB52" s="51">
        <v>3.1</v>
      </c>
      <c r="AC52" s="52" t="b">
        <f t="shared" si="0"/>
        <v>1</v>
      </c>
      <c r="AG52" s="16"/>
      <c r="AL52" s="63"/>
      <c r="BU52" t="str">
        <f t="shared" si="20"/>
        <v xml:space="preserve">A Prov  </v>
      </c>
      <c r="BV52" s="71" t="s">
        <v>262</v>
      </c>
      <c r="BW52" s="71">
        <v>10</v>
      </c>
      <c r="BX52" s="74" t="str">
        <f t="shared" si="21"/>
        <v>A Prov 00.01.00</v>
      </c>
      <c r="BY52">
        <f t="shared" si="6"/>
        <v>370</v>
      </c>
      <c r="BZ52" s="75" t="str">
        <f t="shared" si="5"/>
        <v>25829889</v>
      </c>
      <c r="CA52" s="75">
        <f t="shared" si="22"/>
        <v>0</v>
      </c>
      <c r="CB52"/>
      <c r="CC52" s="76" t="s">
        <v>263</v>
      </c>
    </row>
    <row r="53" spans="1:81" s="52" customFormat="1" ht="15" customHeight="1" x14ac:dyDescent="0.25">
      <c r="A53" s="13" t="s">
        <v>54</v>
      </c>
      <c r="B53" s="14"/>
      <c r="C53" s="14"/>
      <c r="D53" s="14"/>
      <c r="E53" s="14"/>
      <c r="F53" s="14"/>
      <c r="G53" s="14"/>
      <c r="H53" s="14"/>
      <c r="I53" s="67">
        <v>25829888</v>
      </c>
      <c r="J53" s="108"/>
      <c r="K53" s="109"/>
      <c r="L53" s="14">
        <v>1</v>
      </c>
      <c r="M53" s="14" t="s">
        <v>22</v>
      </c>
      <c r="N53" s="98" t="s">
        <v>114</v>
      </c>
      <c r="O53" s="99"/>
      <c r="P53" s="99"/>
      <c r="Q53" s="99"/>
      <c r="R53" s="100"/>
      <c r="S53" s="101">
        <v>6</v>
      </c>
      <c r="T53" s="102"/>
      <c r="U53" s="98" t="s">
        <v>22</v>
      </c>
      <c r="V53" s="100"/>
      <c r="W53" s="103">
        <f t="shared" si="8"/>
        <v>0</v>
      </c>
      <c r="X53" s="104"/>
      <c r="Y53" s="105">
        <f t="shared" si="19"/>
        <v>0</v>
      </c>
      <c r="Z53" s="106"/>
      <c r="AA53" s="51">
        <v>25</v>
      </c>
      <c r="AB53" s="51">
        <v>3.1</v>
      </c>
      <c r="AC53" s="52" t="b">
        <f t="shared" si="0"/>
        <v>1</v>
      </c>
      <c r="AG53" s="16"/>
      <c r="AL53" s="63"/>
      <c r="BU53" t="str">
        <f t="shared" si="20"/>
        <v xml:space="preserve">A Prov  </v>
      </c>
      <c r="BV53" s="71" t="s">
        <v>262</v>
      </c>
      <c r="BW53" s="71">
        <v>10</v>
      </c>
      <c r="BX53" s="74" t="str">
        <f t="shared" si="21"/>
        <v>A Prov 00.01.00</v>
      </c>
      <c r="BY53">
        <f t="shared" si="6"/>
        <v>380</v>
      </c>
      <c r="BZ53" s="75" t="str">
        <f t="shared" si="5"/>
        <v>25829888</v>
      </c>
      <c r="CA53" s="75">
        <f t="shared" si="22"/>
        <v>0</v>
      </c>
      <c r="CB53"/>
      <c r="CC53" s="76" t="s">
        <v>263</v>
      </c>
    </row>
    <row r="54" spans="1:81" s="52" customFormat="1" ht="15" customHeight="1" x14ac:dyDescent="0.25">
      <c r="A54" s="13" t="s">
        <v>55</v>
      </c>
      <c r="B54" s="14"/>
      <c r="C54" s="14"/>
      <c r="D54" s="14"/>
      <c r="E54" s="14"/>
      <c r="F54" s="14"/>
      <c r="G54" s="14"/>
      <c r="H54" s="14"/>
      <c r="I54" s="67">
        <v>21193890</v>
      </c>
      <c r="J54" s="108"/>
      <c r="K54" s="109"/>
      <c r="L54" s="14">
        <v>10</v>
      </c>
      <c r="M54" s="14" t="s">
        <v>108</v>
      </c>
      <c r="N54" s="98" t="s">
        <v>171</v>
      </c>
      <c r="O54" s="99"/>
      <c r="P54" s="99"/>
      <c r="Q54" s="99"/>
      <c r="R54" s="100"/>
      <c r="S54" s="101">
        <v>1.06</v>
      </c>
      <c r="T54" s="102"/>
      <c r="U54" s="98" t="s">
        <v>129</v>
      </c>
      <c r="V54" s="100"/>
      <c r="W54" s="103">
        <f t="shared" si="8"/>
        <v>0</v>
      </c>
      <c r="X54" s="104"/>
      <c r="Y54" s="105">
        <f t="shared" si="19"/>
        <v>0</v>
      </c>
      <c r="Z54" s="106"/>
      <c r="AA54" s="51">
        <v>500</v>
      </c>
      <c r="AB54" s="51">
        <v>1.01</v>
      </c>
      <c r="AC54" s="52" t="b">
        <f t="shared" si="0"/>
        <v>1</v>
      </c>
      <c r="AG54" s="16"/>
      <c r="AL54" s="63"/>
      <c r="BU54" t="str">
        <f t="shared" si="20"/>
        <v xml:space="preserve">A Prov  </v>
      </c>
      <c r="BV54" s="71" t="s">
        <v>262</v>
      </c>
      <c r="BW54" s="71">
        <v>10</v>
      </c>
      <c r="BX54" s="74" t="str">
        <f t="shared" si="21"/>
        <v>A Prov 00.01.00</v>
      </c>
      <c r="BY54">
        <f t="shared" si="6"/>
        <v>390</v>
      </c>
      <c r="BZ54" s="75" t="str">
        <f t="shared" si="5"/>
        <v>21193890</v>
      </c>
      <c r="CA54" s="75">
        <f t="shared" si="22"/>
        <v>0</v>
      </c>
      <c r="CB54"/>
      <c r="CC54" s="76" t="s">
        <v>263</v>
      </c>
    </row>
    <row r="55" spans="1:81" s="52" customFormat="1" ht="15" customHeight="1" x14ac:dyDescent="0.25">
      <c r="A55" s="13" t="s">
        <v>221</v>
      </c>
      <c r="B55" s="14"/>
      <c r="C55" s="14"/>
      <c r="D55" s="14"/>
      <c r="E55" s="14"/>
      <c r="F55" s="14"/>
      <c r="G55" s="14"/>
      <c r="H55" s="14"/>
      <c r="I55" s="67">
        <v>27013784.999999996</v>
      </c>
      <c r="J55" s="108"/>
      <c r="K55" s="109"/>
      <c r="L55" s="14">
        <v>15</v>
      </c>
      <c r="M55" s="14" t="s">
        <v>109</v>
      </c>
      <c r="N55" s="98" t="s">
        <v>219</v>
      </c>
      <c r="O55" s="99"/>
      <c r="P55" s="99"/>
      <c r="Q55" s="99"/>
      <c r="R55" s="100"/>
      <c r="S55" s="101">
        <v>1.06</v>
      </c>
      <c r="T55" s="102"/>
      <c r="U55" s="98" t="s">
        <v>220</v>
      </c>
      <c r="V55" s="100"/>
      <c r="W55" s="103">
        <f t="shared" ref="W55" si="25">J55*S55</f>
        <v>0</v>
      </c>
      <c r="X55" s="104"/>
      <c r="Y55" s="105">
        <f t="shared" ref="Y55" si="26">AB55*J55</f>
        <v>0</v>
      </c>
      <c r="Z55" s="106"/>
      <c r="AA55" s="51">
        <v>510</v>
      </c>
      <c r="AB55" s="51">
        <v>1.01</v>
      </c>
      <c r="AC55" s="52" t="b">
        <f t="shared" si="0"/>
        <v>1</v>
      </c>
      <c r="AG55" s="16"/>
      <c r="AL55" s="63"/>
      <c r="BU55" t="str">
        <f t="shared" si="20"/>
        <v xml:space="preserve">A Prov  </v>
      </c>
      <c r="BV55" s="71" t="s">
        <v>262</v>
      </c>
      <c r="BW55" s="71">
        <v>10</v>
      </c>
      <c r="BX55" s="74" t="str">
        <f t="shared" si="21"/>
        <v>A Prov 00.01.00</v>
      </c>
      <c r="BY55">
        <f t="shared" si="6"/>
        <v>400</v>
      </c>
      <c r="BZ55" s="75" t="str">
        <f t="shared" si="5"/>
        <v>27013785</v>
      </c>
      <c r="CA55" s="75">
        <f t="shared" si="22"/>
        <v>0</v>
      </c>
      <c r="CB55"/>
      <c r="CC55" s="76" t="s">
        <v>263</v>
      </c>
    </row>
    <row r="56" spans="1:81" s="52" customFormat="1" ht="15" customHeight="1" x14ac:dyDescent="0.25">
      <c r="A56" s="13" t="s">
        <v>56</v>
      </c>
      <c r="B56" s="14"/>
      <c r="C56" s="14"/>
      <c r="D56" s="14"/>
      <c r="E56" s="14"/>
      <c r="F56" s="14"/>
      <c r="G56" s="14"/>
      <c r="H56" s="14"/>
      <c r="I56" s="67">
        <v>25271863</v>
      </c>
      <c r="J56" s="108"/>
      <c r="K56" s="109"/>
      <c r="L56" s="14">
        <v>4</v>
      </c>
      <c r="M56" s="14" t="s">
        <v>108</v>
      </c>
      <c r="N56" s="98" t="s">
        <v>172</v>
      </c>
      <c r="O56" s="99"/>
      <c r="P56" s="99"/>
      <c r="Q56" s="99"/>
      <c r="R56" s="100"/>
      <c r="S56" s="101">
        <v>4.3</v>
      </c>
      <c r="T56" s="102"/>
      <c r="U56" s="98" t="s">
        <v>129</v>
      </c>
      <c r="V56" s="100"/>
      <c r="W56" s="103">
        <f t="shared" si="8"/>
        <v>0</v>
      </c>
      <c r="X56" s="104"/>
      <c r="Y56" s="105">
        <f t="shared" si="19"/>
        <v>0</v>
      </c>
      <c r="Z56" s="106"/>
      <c r="AA56" s="51">
        <v>60</v>
      </c>
      <c r="AB56" s="51">
        <v>1.0900000000000001</v>
      </c>
      <c r="AC56" s="52" t="b">
        <f t="shared" si="0"/>
        <v>1</v>
      </c>
      <c r="AG56" s="16"/>
      <c r="AL56" s="63"/>
      <c r="BU56" t="str">
        <f t="shared" si="20"/>
        <v xml:space="preserve">A Prov  </v>
      </c>
      <c r="BV56" s="71" t="s">
        <v>262</v>
      </c>
      <c r="BW56" s="71">
        <v>10</v>
      </c>
      <c r="BX56" s="74" t="str">
        <f t="shared" si="21"/>
        <v>A Prov 00.01.00</v>
      </c>
      <c r="BY56">
        <f t="shared" si="6"/>
        <v>410</v>
      </c>
      <c r="BZ56" s="75" t="str">
        <f t="shared" si="5"/>
        <v>25271863</v>
      </c>
      <c r="CA56" s="75">
        <f t="shared" si="22"/>
        <v>0</v>
      </c>
      <c r="CB56"/>
      <c r="CC56" s="76" t="s">
        <v>263</v>
      </c>
    </row>
    <row r="57" spans="1:81" s="52" customFormat="1" ht="15" customHeight="1" x14ac:dyDescent="0.25">
      <c r="A57" s="13" t="s">
        <v>57</v>
      </c>
      <c r="B57" s="14"/>
      <c r="C57" s="14"/>
      <c r="D57" s="14"/>
      <c r="E57" s="14"/>
      <c r="F57" s="14"/>
      <c r="G57" s="14"/>
      <c r="H57" s="14"/>
      <c r="I57" s="67">
        <v>25271855.999999996</v>
      </c>
      <c r="J57" s="108"/>
      <c r="K57" s="109"/>
      <c r="L57" s="14">
        <v>1</v>
      </c>
      <c r="M57" s="14" t="s">
        <v>106</v>
      </c>
      <c r="N57" s="98" t="s">
        <v>163</v>
      </c>
      <c r="O57" s="99"/>
      <c r="P57" s="99"/>
      <c r="Q57" s="99"/>
      <c r="R57" s="100"/>
      <c r="S57" s="101">
        <v>15.46</v>
      </c>
      <c r="T57" s="102"/>
      <c r="U57" s="98" t="s">
        <v>126</v>
      </c>
      <c r="V57" s="100"/>
      <c r="W57" s="103">
        <f t="shared" si="8"/>
        <v>0</v>
      </c>
      <c r="X57" s="104"/>
      <c r="Y57" s="105">
        <f t="shared" si="19"/>
        <v>0</v>
      </c>
      <c r="Z57" s="106"/>
      <c r="AA57" s="51">
        <v>10</v>
      </c>
      <c r="AB57" s="51">
        <v>5</v>
      </c>
      <c r="AC57" s="52" t="b">
        <f t="shared" si="0"/>
        <v>1</v>
      </c>
      <c r="AG57" s="16"/>
      <c r="AL57" s="63"/>
      <c r="BU57" t="str">
        <f t="shared" si="20"/>
        <v xml:space="preserve">A Prov  </v>
      </c>
      <c r="BV57" s="71" t="s">
        <v>262</v>
      </c>
      <c r="BW57" s="71">
        <v>10</v>
      </c>
      <c r="BX57" s="74" t="str">
        <f t="shared" si="21"/>
        <v>A Prov 00.01.00</v>
      </c>
      <c r="BY57">
        <f t="shared" si="6"/>
        <v>420</v>
      </c>
      <c r="BZ57" s="75" t="str">
        <f t="shared" si="5"/>
        <v>25271856</v>
      </c>
      <c r="CA57" s="75">
        <f t="shared" si="22"/>
        <v>0</v>
      </c>
      <c r="CB57"/>
      <c r="CC57" s="76" t="s">
        <v>263</v>
      </c>
    </row>
    <row r="58" spans="1:81" s="52" customFormat="1" ht="15" customHeight="1" x14ac:dyDescent="0.25">
      <c r="A58" s="13" t="s">
        <v>207</v>
      </c>
      <c r="B58" s="14"/>
      <c r="C58" s="14"/>
      <c r="D58" s="14"/>
      <c r="E58" s="14"/>
      <c r="F58" s="14"/>
      <c r="G58" s="14"/>
      <c r="H58" s="14"/>
      <c r="I58" s="67">
        <v>25847820</v>
      </c>
      <c r="J58" s="108"/>
      <c r="K58" s="109"/>
      <c r="L58" s="14">
        <v>4</v>
      </c>
      <c r="M58" s="14" t="s">
        <v>107</v>
      </c>
      <c r="N58" s="98" t="s">
        <v>175</v>
      </c>
      <c r="O58" s="99"/>
      <c r="P58" s="99"/>
      <c r="Q58" s="99"/>
      <c r="R58" s="100"/>
      <c r="S58" s="101">
        <v>7.3</v>
      </c>
      <c r="T58" s="102"/>
      <c r="U58" s="98" t="s">
        <v>128</v>
      </c>
      <c r="V58" s="100"/>
      <c r="W58" s="103">
        <f t="shared" ref="W58" si="27">J58*S58</f>
        <v>0</v>
      </c>
      <c r="X58" s="104"/>
      <c r="Y58" s="105">
        <f t="shared" ref="Y58" si="28">AB58*J58</f>
        <v>0</v>
      </c>
      <c r="Z58" s="106"/>
      <c r="AA58" s="51">
        <v>28</v>
      </c>
      <c r="AB58" s="51">
        <v>3.2</v>
      </c>
      <c r="AC58" s="52" t="b">
        <f t="shared" si="0"/>
        <v>1</v>
      </c>
      <c r="AG58" s="16"/>
      <c r="AL58" s="63"/>
      <c r="BU58" t="str">
        <f t="shared" si="20"/>
        <v xml:space="preserve">A Prov  </v>
      </c>
      <c r="BV58" s="71" t="s">
        <v>262</v>
      </c>
      <c r="BW58" s="71">
        <v>10</v>
      </c>
      <c r="BX58" s="74" t="str">
        <f t="shared" si="21"/>
        <v>A Prov 00.01.00</v>
      </c>
      <c r="BY58">
        <f t="shared" si="6"/>
        <v>430</v>
      </c>
      <c r="BZ58" s="75" t="str">
        <f t="shared" si="5"/>
        <v>25847820</v>
      </c>
      <c r="CA58" s="75">
        <f t="shared" si="22"/>
        <v>0</v>
      </c>
      <c r="CB58"/>
      <c r="CC58" s="76" t="s">
        <v>263</v>
      </c>
    </row>
    <row r="59" spans="1:81" s="52" customFormat="1" ht="15" customHeight="1" x14ac:dyDescent="0.25">
      <c r="A59" s="13" t="s">
        <v>58</v>
      </c>
      <c r="B59" s="14"/>
      <c r="C59" s="14"/>
      <c r="D59" s="14"/>
      <c r="E59" s="14"/>
      <c r="F59" s="14"/>
      <c r="G59" s="14"/>
      <c r="H59" s="14"/>
      <c r="I59" s="67">
        <v>25616399</v>
      </c>
      <c r="J59" s="108"/>
      <c r="K59" s="109"/>
      <c r="L59" s="14">
        <v>6</v>
      </c>
      <c r="M59" s="14" t="s">
        <v>107</v>
      </c>
      <c r="N59" s="98" t="s">
        <v>173</v>
      </c>
      <c r="O59" s="99"/>
      <c r="P59" s="99"/>
      <c r="Q59" s="99"/>
      <c r="R59" s="100"/>
      <c r="S59" s="101">
        <v>4.0999999999999996</v>
      </c>
      <c r="T59" s="102"/>
      <c r="U59" s="98" t="s">
        <v>128</v>
      </c>
      <c r="V59" s="100"/>
      <c r="W59" s="103">
        <f t="shared" si="8"/>
        <v>0</v>
      </c>
      <c r="X59" s="104"/>
      <c r="Y59" s="105">
        <f t="shared" si="19"/>
        <v>0</v>
      </c>
      <c r="Z59" s="106"/>
      <c r="AA59" s="51">
        <v>30</v>
      </c>
      <c r="AB59" s="51">
        <v>2.1</v>
      </c>
      <c r="AC59" s="52" t="b">
        <f t="shared" si="0"/>
        <v>1</v>
      </c>
      <c r="AG59" s="16"/>
      <c r="AL59" s="63"/>
      <c r="BU59" t="str">
        <f t="shared" si="20"/>
        <v xml:space="preserve">A Prov  </v>
      </c>
      <c r="BV59" s="71" t="s">
        <v>262</v>
      </c>
      <c r="BW59" s="71">
        <v>10</v>
      </c>
      <c r="BX59" s="74" t="str">
        <f t="shared" si="21"/>
        <v>A Prov 00.01.00</v>
      </c>
      <c r="BY59">
        <f t="shared" si="6"/>
        <v>440</v>
      </c>
      <c r="BZ59" s="75" t="str">
        <f t="shared" si="5"/>
        <v>25616399</v>
      </c>
      <c r="CA59" s="75">
        <f t="shared" si="22"/>
        <v>0</v>
      </c>
      <c r="CB59"/>
      <c r="CC59" s="76" t="s">
        <v>263</v>
      </c>
    </row>
    <row r="60" spans="1:81" s="52" customFormat="1" ht="15" customHeight="1" x14ac:dyDescent="0.25">
      <c r="A60" s="13" t="s">
        <v>59</v>
      </c>
      <c r="B60" s="14"/>
      <c r="C60" s="14"/>
      <c r="D60" s="14"/>
      <c r="E60" s="14"/>
      <c r="F60" s="14"/>
      <c r="G60" s="14"/>
      <c r="H60" s="14"/>
      <c r="I60" s="67">
        <v>25681944</v>
      </c>
      <c r="J60" s="108"/>
      <c r="K60" s="109"/>
      <c r="L60" s="14">
        <v>8</v>
      </c>
      <c r="M60" s="14" t="s">
        <v>107</v>
      </c>
      <c r="N60" s="98" t="s">
        <v>174</v>
      </c>
      <c r="O60" s="99"/>
      <c r="P60" s="99"/>
      <c r="Q60" s="99"/>
      <c r="R60" s="100"/>
      <c r="S60" s="101">
        <v>2.1</v>
      </c>
      <c r="T60" s="102"/>
      <c r="U60" s="98" t="s">
        <v>128</v>
      </c>
      <c r="V60" s="100"/>
      <c r="W60" s="103">
        <f t="shared" si="8"/>
        <v>0</v>
      </c>
      <c r="X60" s="104"/>
      <c r="Y60" s="105">
        <f t="shared" si="19"/>
        <v>0</v>
      </c>
      <c r="Z60" s="106"/>
      <c r="AA60" s="51">
        <v>80</v>
      </c>
      <c r="AB60" s="51">
        <v>0.8</v>
      </c>
      <c r="AC60" s="52" t="b">
        <f t="shared" si="0"/>
        <v>1</v>
      </c>
      <c r="AG60" s="16"/>
      <c r="AL60" s="63"/>
      <c r="BU60" t="str">
        <f t="shared" si="20"/>
        <v xml:space="preserve">A Prov  </v>
      </c>
      <c r="BV60" s="71" t="s">
        <v>262</v>
      </c>
      <c r="BW60" s="71">
        <v>10</v>
      </c>
      <c r="BX60" s="74" t="str">
        <f t="shared" si="21"/>
        <v>A Prov 00.01.00</v>
      </c>
      <c r="BY60">
        <f t="shared" si="6"/>
        <v>450</v>
      </c>
      <c r="BZ60" s="75" t="str">
        <f t="shared" si="5"/>
        <v>25681944</v>
      </c>
      <c r="CA60" s="75">
        <f t="shared" si="22"/>
        <v>0</v>
      </c>
      <c r="CB60"/>
      <c r="CC60" s="76" t="s">
        <v>263</v>
      </c>
    </row>
    <row r="61" spans="1:81" s="52" customFormat="1" ht="15" customHeight="1" x14ac:dyDescent="0.25">
      <c r="A61" s="13" t="s">
        <v>60</v>
      </c>
      <c r="B61" s="14"/>
      <c r="C61" s="14"/>
      <c r="D61" s="14"/>
      <c r="E61" s="14"/>
      <c r="F61" s="14"/>
      <c r="G61" s="14"/>
      <c r="H61" s="14"/>
      <c r="I61" s="67">
        <v>21193888</v>
      </c>
      <c r="J61" s="108"/>
      <c r="K61" s="109"/>
      <c r="L61" s="14">
        <v>4</v>
      </c>
      <c r="M61" s="14" t="s">
        <v>107</v>
      </c>
      <c r="N61" s="98" t="s">
        <v>175</v>
      </c>
      <c r="O61" s="99"/>
      <c r="P61" s="99"/>
      <c r="Q61" s="99"/>
      <c r="R61" s="100"/>
      <c r="S61" s="101">
        <v>9.8000000000000007</v>
      </c>
      <c r="T61" s="102"/>
      <c r="U61" s="98" t="s">
        <v>128</v>
      </c>
      <c r="V61" s="100"/>
      <c r="W61" s="103">
        <f t="shared" si="8"/>
        <v>0</v>
      </c>
      <c r="X61" s="104"/>
      <c r="Y61" s="105">
        <f t="shared" si="19"/>
        <v>0</v>
      </c>
      <c r="Z61" s="106"/>
      <c r="AA61" s="51">
        <v>40</v>
      </c>
      <c r="AB61" s="51">
        <v>3.05</v>
      </c>
      <c r="AC61" s="52" t="b">
        <f t="shared" si="0"/>
        <v>1</v>
      </c>
      <c r="AG61" s="16"/>
      <c r="AL61" s="63"/>
      <c r="BU61" t="str">
        <f t="shared" si="20"/>
        <v xml:space="preserve">A Prov  </v>
      </c>
      <c r="BV61" s="71" t="s">
        <v>262</v>
      </c>
      <c r="BW61" s="71">
        <v>10</v>
      </c>
      <c r="BX61" s="74" t="str">
        <f t="shared" si="21"/>
        <v>A Prov 00.01.00</v>
      </c>
      <c r="BY61">
        <f t="shared" si="6"/>
        <v>460</v>
      </c>
      <c r="BZ61" s="75" t="str">
        <f t="shared" si="5"/>
        <v>21193888</v>
      </c>
      <c r="CA61" s="75">
        <f t="shared" si="22"/>
        <v>0</v>
      </c>
      <c r="CB61"/>
      <c r="CC61" s="76" t="s">
        <v>263</v>
      </c>
    </row>
    <row r="62" spans="1:81" s="52" customFormat="1" ht="15" customHeight="1" x14ac:dyDescent="0.25">
      <c r="A62" s="13" t="s">
        <v>61</v>
      </c>
      <c r="B62" s="14"/>
      <c r="C62" s="14"/>
      <c r="D62" s="14"/>
      <c r="E62" s="14"/>
      <c r="F62" s="14"/>
      <c r="G62" s="14"/>
      <c r="H62" s="14"/>
      <c r="I62" s="67">
        <v>25258149</v>
      </c>
      <c r="J62" s="108"/>
      <c r="K62" s="109"/>
      <c r="L62" s="14">
        <v>10</v>
      </c>
      <c r="M62" s="14" t="s">
        <v>108</v>
      </c>
      <c r="N62" s="98" t="s">
        <v>171</v>
      </c>
      <c r="O62" s="99"/>
      <c r="P62" s="99"/>
      <c r="Q62" s="99"/>
      <c r="R62" s="100"/>
      <c r="S62" s="101">
        <v>0.92</v>
      </c>
      <c r="T62" s="102"/>
      <c r="U62" s="98" t="s">
        <v>129</v>
      </c>
      <c r="V62" s="100"/>
      <c r="W62" s="103">
        <f t="shared" si="8"/>
        <v>0</v>
      </c>
      <c r="X62" s="104"/>
      <c r="Y62" s="105">
        <f t="shared" si="19"/>
        <v>0</v>
      </c>
      <c r="Z62" s="106"/>
      <c r="AA62" s="51">
        <v>100</v>
      </c>
      <c r="AB62" s="51">
        <v>1.03</v>
      </c>
      <c r="AC62" s="52" t="b">
        <f t="shared" si="0"/>
        <v>1</v>
      </c>
      <c r="AG62" s="16"/>
      <c r="AL62" s="63"/>
      <c r="BU62" t="str">
        <f t="shared" si="20"/>
        <v xml:space="preserve">A Prov  </v>
      </c>
      <c r="BV62" s="71" t="s">
        <v>262</v>
      </c>
      <c r="BW62" s="71">
        <v>10</v>
      </c>
      <c r="BX62" s="74" t="str">
        <f t="shared" si="21"/>
        <v>A Prov 00.01.00</v>
      </c>
      <c r="BY62">
        <f t="shared" si="6"/>
        <v>470</v>
      </c>
      <c r="BZ62" s="75" t="str">
        <f t="shared" si="5"/>
        <v>25258149</v>
      </c>
      <c r="CA62" s="75">
        <f t="shared" si="22"/>
        <v>0</v>
      </c>
      <c r="CB62"/>
      <c r="CC62" s="76" t="s">
        <v>263</v>
      </c>
    </row>
    <row r="63" spans="1:81" s="52" customFormat="1" ht="15" customHeight="1" x14ac:dyDescent="0.25">
      <c r="A63" s="13" t="s">
        <v>62</v>
      </c>
      <c r="B63" s="14"/>
      <c r="C63" s="14"/>
      <c r="D63" s="14"/>
      <c r="E63" s="14"/>
      <c r="F63" s="14"/>
      <c r="G63" s="14"/>
      <c r="H63" s="14"/>
      <c r="I63" s="67">
        <v>25829887</v>
      </c>
      <c r="J63" s="108"/>
      <c r="K63" s="109"/>
      <c r="L63" s="14">
        <v>4</v>
      </c>
      <c r="M63" s="14" t="s">
        <v>110</v>
      </c>
      <c r="N63" s="98" t="s">
        <v>115</v>
      </c>
      <c r="O63" s="99"/>
      <c r="P63" s="99"/>
      <c r="Q63" s="99"/>
      <c r="R63" s="100"/>
      <c r="S63" s="101">
        <v>5.25</v>
      </c>
      <c r="T63" s="102"/>
      <c r="U63" s="98" t="s">
        <v>127</v>
      </c>
      <c r="V63" s="100"/>
      <c r="W63" s="103">
        <f t="shared" si="8"/>
        <v>0</v>
      </c>
      <c r="X63" s="104"/>
      <c r="Y63" s="105">
        <f t="shared" si="19"/>
        <v>0</v>
      </c>
      <c r="Z63" s="106"/>
      <c r="AA63" s="51">
        <v>20</v>
      </c>
      <c r="AB63" s="51">
        <v>1.3</v>
      </c>
      <c r="AC63" s="52" t="b">
        <f t="shared" si="0"/>
        <v>1</v>
      </c>
      <c r="AG63" s="16"/>
      <c r="AL63" s="63"/>
      <c r="BU63" t="str">
        <f t="shared" si="20"/>
        <v xml:space="preserve">A Prov  </v>
      </c>
      <c r="BV63" s="71" t="s">
        <v>262</v>
      </c>
      <c r="BW63" s="71">
        <v>10</v>
      </c>
      <c r="BX63" s="74" t="str">
        <f t="shared" si="21"/>
        <v>A Prov 00.01.00</v>
      </c>
      <c r="BY63">
        <f t="shared" si="6"/>
        <v>480</v>
      </c>
      <c r="BZ63" s="75" t="str">
        <f t="shared" si="5"/>
        <v>25829887</v>
      </c>
      <c r="CA63" s="75">
        <f t="shared" si="22"/>
        <v>0</v>
      </c>
      <c r="CB63"/>
      <c r="CC63" s="76" t="s">
        <v>263</v>
      </c>
    </row>
    <row r="64" spans="1:81" s="52" customFormat="1" ht="15" customHeight="1" x14ac:dyDescent="0.25">
      <c r="A64" s="13" t="s">
        <v>63</v>
      </c>
      <c r="B64" s="14"/>
      <c r="C64" s="14"/>
      <c r="D64" s="14"/>
      <c r="E64" s="14"/>
      <c r="F64" s="14"/>
      <c r="G64" s="14"/>
      <c r="H64" s="14"/>
      <c r="I64" s="67">
        <v>25258146</v>
      </c>
      <c r="J64" s="108"/>
      <c r="K64" s="109"/>
      <c r="L64" s="14">
        <v>6</v>
      </c>
      <c r="M64" s="14" t="s">
        <v>110</v>
      </c>
      <c r="N64" s="98" t="s">
        <v>176</v>
      </c>
      <c r="O64" s="99"/>
      <c r="P64" s="99"/>
      <c r="Q64" s="99"/>
      <c r="R64" s="100"/>
      <c r="S64" s="101">
        <v>3.4</v>
      </c>
      <c r="T64" s="102"/>
      <c r="U64" s="98" t="s">
        <v>127</v>
      </c>
      <c r="V64" s="100"/>
      <c r="W64" s="103">
        <f t="shared" si="8"/>
        <v>0</v>
      </c>
      <c r="X64" s="104"/>
      <c r="Y64" s="105">
        <f t="shared" si="19"/>
        <v>0</v>
      </c>
      <c r="Z64" s="106"/>
      <c r="AA64" s="51">
        <v>60</v>
      </c>
      <c r="AB64" s="51">
        <v>2.8</v>
      </c>
      <c r="AC64" s="52" t="b">
        <f t="shared" si="0"/>
        <v>1</v>
      </c>
      <c r="AG64" s="16"/>
      <c r="AL64" s="63"/>
      <c r="BU64" t="str">
        <f t="shared" si="20"/>
        <v xml:space="preserve">A Prov  </v>
      </c>
      <c r="BV64" s="71" t="s">
        <v>262</v>
      </c>
      <c r="BW64" s="71">
        <v>10</v>
      </c>
      <c r="BX64" s="74" t="str">
        <f t="shared" si="21"/>
        <v>A Prov 00.01.00</v>
      </c>
      <c r="BY64">
        <f t="shared" si="6"/>
        <v>490</v>
      </c>
      <c r="BZ64" s="75" t="str">
        <f t="shared" si="5"/>
        <v>25258146</v>
      </c>
      <c r="CA64" s="75">
        <f t="shared" si="22"/>
        <v>0</v>
      </c>
      <c r="CB64"/>
      <c r="CC64" s="76" t="s">
        <v>263</v>
      </c>
    </row>
    <row r="65" spans="1:81" s="52" customFormat="1" ht="15" customHeight="1" x14ac:dyDescent="0.25">
      <c r="A65" s="13" t="s">
        <v>64</v>
      </c>
      <c r="B65" s="14"/>
      <c r="C65" s="14"/>
      <c r="D65" s="14"/>
      <c r="E65" s="14"/>
      <c r="F65" s="14"/>
      <c r="G65" s="14"/>
      <c r="H65" s="14"/>
      <c r="I65" s="67">
        <v>21193884</v>
      </c>
      <c r="J65" s="108"/>
      <c r="K65" s="109"/>
      <c r="L65" s="14">
        <v>12</v>
      </c>
      <c r="M65" s="14" t="s">
        <v>110</v>
      </c>
      <c r="N65" s="98" t="s">
        <v>177</v>
      </c>
      <c r="O65" s="99"/>
      <c r="P65" s="99"/>
      <c r="Q65" s="99"/>
      <c r="R65" s="100"/>
      <c r="S65" s="101">
        <v>2.2999999999999998</v>
      </c>
      <c r="T65" s="102"/>
      <c r="U65" s="98" t="s">
        <v>127</v>
      </c>
      <c r="V65" s="100"/>
      <c r="W65" s="103">
        <f t="shared" si="8"/>
        <v>0</v>
      </c>
      <c r="X65" s="104"/>
      <c r="Y65" s="105">
        <f t="shared" si="19"/>
        <v>0</v>
      </c>
      <c r="Z65" s="106"/>
      <c r="AA65" s="51">
        <v>120</v>
      </c>
      <c r="AB65" s="51">
        <v>0.9</v>
      </c>
      <c r="AC65" s="52" t="b">
        <f t="shared" si="0"/>
        <v>1</v>
      </c>
      <c r="AG65" s="16"/>
      <c r="AL65" s="63"/>
      <c r="BU65" t="str">
        <f t="shared" si="20"/>
        <v xml:space="preserve">A Prov  </v>
      </c>
      <c r="BV65" s="71" t="s">
        <v>262</v>
      </c>
      <c r="BW65" s="71">
        <v>10</v>
      </c>
      <c r="BX65" s="74" t="str">
        <f t="shared" si="21"/>
        <v>A Prov 00.01.00</v>
      </c>
      <c r="BY65">
        <f t="shared" si="6"/>
        <v>500</v>
      </c>
      <c r="BZ65" s="75" t="str">
        <f t="shared" si="5"/>
        <v>21193884</v>
      </c>
      <c r="CA65" s="75">
        <f t="shared" si="22"/>
        <v>0</v>
      </c>
      <c r="CB65"/>
      <c r="CC65" s="76" t="s">
        <v>263</v>
      </c>
    </row>
    <row r="66" spans="1:81" s="52" customFormat="1" ht="15" customHeight="1" x14ac:dyDescent="0.25">
      <c r="A66" s="13" t="s">
        <v>65</v>
      </c>
      <c r="B66" s="14"/>
      <c r="C66" s="14"/>
      <c r="D66" s="14"/>
      <c r="E66" s="14"/>
      <c r="F66" s="14"/>
      <c r="G66" s="14"/>
      <c r="H66" s="14"/>
      <c r="I66" s="67" t="s">
        <v>280</v>
      </c>
      <c r="J66" s="108"/>
      <c r="K66" s="109"/>
      <c r="L66" s="14">
        <v>6</v>
      </c>
      <c r="M66" s="14" t="s">
        <v>110</v>
      </c>
      <c r="N66" s="164" t="s">
        <v>281</v>
      </c>
      <c r="O66" s="165"/>
      <c r="P66" s="165"/>
      <c r="Q66" s="165"/>
      <c r="R66" s="166"/>
      <c r="S66" s="101">
        <v>3.95</v>
      </c>
      <c r="T66" s="102"/>
      <c r="U66" s="98" t="s">
        <v>127</v>
      </c>
      <c r="V66" s="100"/>
      <c r="W66" s="103">
        <f t="shared" si="8"/>
        <v>0</v>
      </c>
      <c r="X66" s="104"/>
      <c r="Y66" s="105">
        <f t="shared" si="19"/>
        <v>0</v>
      </c>
      <c r="Z66" s="106"/>
      <c r="AA66" s="51">
        <v>30</v>
      </c>
      <c r="AB66" s="51">
        <v>1.1000000000000001</v>
      </c>
      <c r="AC66" s="52" t="b">
        <f t="shared" si="0"/>
        <v>1</v>
      </c>
      <c r="AG66" s="16"/>
      <c r="AL66" s="63"/>
      <c r="BU66" t="str">
        <f t="shared" si="20"/>
        <v xml:space="preserve">A Prov  </v>
      </c>
      <c r="BV66" s="71" t="s">
        <v>262</v>
      </c>
      <c r="BW66" s="71">
        <v>10</v>
      </c>
      <c r="BX66" s="74" t="str">
        <f t="shared" si="21"/>
        <v>A Prov 00.01.00</v>
      </c>
      <c r="BY66">
        <f t="shared" si="6"/>
        <v>510</v>
      </c>
      <c r="BZ66" s="75" t="str">
        <f t="shared" si="5"/>
        <v>27044756</v>
      </c>
      <c r="CA66" s="75">
        <f t="shared" si="22"/>
        <v>0</v>
      </c>
      <c r="CB66"/>
      <c r="CC66" s="76" t="s">
        <v>263</v>
      </c>
    </row>
    <row r="67" spans="1:81" s="85" customFormat="1" ht="15" hidden="1" customHeight="1" x14ac:dyDescent="0.25">
      <c r="A67" s="81" t="s">
        <v>276</v>
      </c>
      <c r="B67" s="82"/>
      <c r="C67" s="82"/>
      <c r="D67" s="82"/>
      <c r="E67" s="82"/>
      <c r="F67" s="82"/>
      <c r="G67" s="82"/>
      <c r="H67" s="82"/>
      <c r="I67" s="83">
        <v>27044756</v>
      </c>
      <c r="J67" s="196"/>
      <c r="K67" s="197"/>
      <c r="L67" s="82">
        <v>6</v>
      </c>
      <c r="M67" s="82" t="s">
        <v>110</v>
      </c>
      <c r="N67" s="198" t="s">
        <v>279</v>
      </c>
      <c r="O67" s="199"/>
      <c r="P67" s="199"/>
      <c r="Q67" s="199"/>
      <c r="R67" s="200"/>
      <c r="S67" s="201">
        <v>3.95</v>
      </c>
      <c r="T67" s="202"/>
      <c r="U67" s="198" t="s">
        <v>127</v>
      </c>
      <c r="V67" s="200"/>
      <c r="W67" s="203">
        <f t="shared" ref="W67" si="29">J67*S67</f>
        <v>0</v>
      </c>
      <c r="X67" s="204"/>
      <c r="Y67" s="205">
        <f t="shared" ref="Y67" si="30">AB67*J67</f>
        <v>0</v>
      </c>
      <c r="Z67" s="206"/>
      <c r="AA67" s="84">
        <v>60</v>
      </c>
      <c r="AB67" s="84">
        <v>6.5</v>
      </c>
      <c r="AC67" s="85" t="b">
        <f t="shared" ref="AC67" si="31">OR(AND(MOD(J67,L67)=0,J67&lt;=AA67),AND(code="omb",MOD(J67,L67)=0))</f>
        <v>1</v>
      </c>
      <c r="AG67" s="86"/>
      <c r="AL67" s="87"/>
      <c r="BU67" s="88" t="str">
        <f t="shared" ref="BU67" si="32">"A Prov " &amp; E$7</f>
        <v xml:space="preserve">A Prov  </v>
      </c>
      <c r="BV67" s="89" t="s">
        <v>262</v>
      </c>
      <c r="BW67" s="89">
        <v>10</v>
      </c>
      <c r="BX67" s="90" t="str">
        <f t="shared" si="21"/>
        <v>A Prov 00.01.00</v>
      </c>
      <c r="BY67" s="88">
        <f t="shared" si="6"/>
        <v>520</v>
      </c>
      <c r="BZ67" s="91" t="str">
        <f t="shared" ref="BZ67" si="33">TEXT(I67,"00000000")</f>
        <v>27044756</v>
      </c>
      <c r="CA67" s="91">
        <f t="shared" ref="CA67" si="34">J67</f>
        <v>0</v>
      </c>
      <c r="CB67" s="88"/>
      <c r="CC67" s="92" t="s">
        <v>263</v>
      </c>
    </row>
    <row r="68" spans="1:81" s="52" customFormat="1" ht="15" customHeight="1" x14ac:dyDescent="0.25">
      <c r="A68" s="13" t="s">
        <v>66</v>
      </c>
      <c r="B68" s="14"/>
      <c r="C68" s="14"/>
      <c r="D68" s="14"/>
      <c r="E68" s="14"/>
      <c r="F68" s="14"/>
      <c r="G68" s="14"/>
      <c r="H68" s="14"/>
      <c r="I68" s="67">
        <v>25610264.000000004</v>
      </c>
      <c r="J68" s="108"/>
      <c r="K68" s="109"/>
      <c r="L68" s="14">
        <v>1</v>
      </c>
      <c r="M68" s="14" t="s">
        <v>108</v>
      </c>
      <c r="N68" s="98" t="s">
        <v>217</v>
      </c>
      <c r="O68" s="99"/>
      <c r="P68" s="99"/>
      <c r="Q68" s="99"/>
      <c r="R68" s="100"/>
      <c r="S68" s="101">
        <v>1.75</v>
      </c>
      <c r="T68" s="102"/>
      <c r="U68" s="98" t="s">
        <v>129</v>
      </c>
      <c r="V68" s="100"/>
      <c r="W68" s="103">
        <f t="shared" si="8"/>
        <v>0</v>
      </c>
      <c r="X68" s="104"/>
      <c r="Y68" s="105">
        <f t="shared" si="19"/>
        <v>0</v>
      </c>
      <c r="Z68" s="106"/>
      <c r="AA68" s="51">
        <v>30</v>
      </c>
      <c r="AB68" s="51">
        <v>0.55000000000000004</v>
      </c>
      <c r="AC68" s="52" t="b">
        <f t="shared" si="0"/>
        <v>1</v>
      </c>
      <c r="AG68" s="16"/>
      <c r="AL68" s="63"/>
      <c r="BU68" t="str">
        <f t="shared" si="20"/>
        <v xml:space="preserve">A Prov  </v>
      </c>
      <c r="BV68" s="71" t="s">
        <v>262</v>
      </c>
      <c r="BW68" s="71">
        <v>10</v>
      </c>
      <c r="BX68" s="74" t="str">
        <f t="shared" si="21"/>
        <v>A Prov 00.01.00</v>
      </c>
      <c r="BY68">
        <f>BY66+10</f>
        <v>520</v>
      </c>
      <c r="BZ68" s="75" t="str">
        <f t="shared" si="5"/>
        <v>25610264</v>
      </c>
      <c r="CA68" s="75">
        <f t="shared" si="22"/>
        <v>0</v>
      </c>
      <c r="CB68"/>
      <c r="CC68" s="76" t="s">
        <v>263</v>
      </c>
    </row>
    <row r="69" spans="1:81" s="33" customFormat="1" ht="15" customHeight="1" x14ac:dyDescent="0.25">
      <c r="A69" s="30" t="s">
        <v>135</v>
      </c>
      <c r="B69" s="20"/>
      <c r="C69" s="20"/>
      <c r="D69" s="20"/>
      <c r="E69" s="20"/>
      <c r="F69" s="20"/>
      <c r="G69" s="20"/>
      <c r="H69" s="20"/>
      <c r="I69" s="20"/>
      <c r="J69" s="107"/>
      <c r="K69" s="107"/>
      <c r="L69" s="21"/>
      <c r="M69" s="21"/>
      <c r="N69" s="20"/>
      <c r="O69" s="20"/>
      <c r="P69" s="20"/>
      <c r="Q69" s="20"/>
      <c r="R69" s="20"/>
      <c r="S69" s="107"/>
      <c r="T69" s="107"/>
      <c r="U69" s="20"/>
      <c r="V69" s="20"/>
      <c r="W69" s="43"/>
      <c r="X69" s="43"/>
      <c r="Y69" s="20"/>
      <c r="Z69" s="19"/>
      <c r="AA69" s="31"/>
      <c r="AB69" s="31"/>
      <c r="AC69" s="32"/>
      <c r="AD69" s="52"/>
      <c r="AL69" s="61"/>
      <c r="BU69"/>
      <c r="BV69" s="71"/>
      <c r="BW69" s="71"/>
      <c r="BX69" s="74"/>
      <c r="BY69">
        <f t="shared" si="6"/>
        <v>530</v>
      </c>
      <c r="BZ69" s="75"/>
      <c r="CA69" s="75"/>
      <c r="CB69"/>
      <c r="CC69" s="76"/>
    </row>
    <row r="70" spans="1:81" s="52" customFormat="1" ht="15" customHeight="1" x14ac:dyDescent="0.25">
      <c r="A70" s="13" t="s">
        <v>67</v>
      </c>
      <c r="B70" s="14"/>
      <c r="C70" s="14"/>
      <c r="D70" s="14"/>
      <c r="E70" s="14"/>
      <c r="F70" s="14"/>
      <c r="G70" s="14"/>
      <c r="H70" s="14"/>
      <c r="I70" s="67">
        <v>21193894</v>
      </c>
      <c r="J70" s="108"/>
      <c r="K70" s="109"/>
      <c r="L70" s="14">
        <v>120</v>
      </c>
      <c r="M70" s="14" t="s">
        <v>103</v>
      </c>
      <c r="N70" s="98" t="s">
        <v>160</v>
      </c>
      <c r="O70" s="99"/>
      <c r="P70" s="99"/>
      <c r="Q70" s="99"/>
      <c r="R70" s="100"/>
      <c r="S70" s="101">
        <v>0.13</v>
      </c>
      <c r="T70" s="102"/>
      <c r="U70" s="98" t="s">
        <v>122</v>
      </c>
      <c r="V70" s="100"/>
      <c r="W70" s="103">
        <f t="shared" si="8"/>
        <v>0</v>
      </c>
      <c r="X70" s="104"/>
      <c r="Y70" s="105">
        <f t="shared" ref="Y70:Y71" si="35">AB70*J70</f>
        <v>0</v>
      </c>
      <c r="Z70" s="106"/>
      <c r="AA70" s="51">
        <v>2400</v>
      </c>
      <c r="AB70" s="51">
        <v>2.8000000000000001E-2</v>
      </c>
      <c r="AC70" s="52" t="b">
        <f t="shared" si="0"/>
        <v>1</v>
      </c>
      <c r="AG70" s="16"/>
      <c r="AL70" s="63"/>
      <c r="BU70" t="str">
        <f>"A Prov " &amp; E$7</f>
        <v xml:space="preserve">A Prov  </v>
      </c>
      <c r="BV70" s="71" t="s">
        <v>262</v>
      </c>
      <c r="BW70" s="71">
        <v>10</v>
      </c>
      <c r="BX70" s="74" t="str">
        <f>"A Prov " &amp;TEXT(Lieferdatum,"TT.MM.JJ")</f>
        <v>A Prov 00.01.00</v>
      </c>
      <c r="BY70">
        <f t="shared" si="6"/>
        <v>540</v>
      </c>
      <c r="BZ70" s="75" t="str">
        <f t="shared" si="5"/>
        <v>21193894</v>
      </c>
      <c r="CA70" s="75">
        <f t="shared" ref="CA70:CA74" si="36">J70</f>
        <v>0</v>
      </c>
      <c r="CB70"/>
      <c r="CC70" s="76" t="s">
        <v>263</v>
      </c>
    </row>
    <row r="71" spans="1:81" s="52" customFormat="1" ht="15" customHeight="1" x14ac:dyDescent="0.25">
      <c r="A71" s="13" t="s">
        <v>68</v>
      </c>
      <c r="B71" s="14"/>
      <c r="C71" s="14"/>
      <c r="D71" s="14"/>
      <c r="E71" s="14"/>
      <c r="F71" s="14"/>
      <c r="G71" s="14"/>
      <c r="H71" s="14"/>
      <c r="I71" s="67">
        <v>25271674</v>
      </c>
      <c r="J71" s="108"/>
      <c r="K71" s="109"/>
      <c r="L71" s="14">
        <v>120</v>
      </c>
      <c r="M71" s="14" t="s">
        <v>103</v>
      </c>
      <c r="N71" s="98" t="s">
        <v>160</v>
      </c>
      <c r="O71" s="99"/>
      <c r="P71" s="99"/>
      <c r="Q71" s="99"/>
      <c r="R71" s="100"/>
      <c r="S71" s="101">
        <v>0.28000000000000003</v>
      </c>
      <c r="T71" s="102"/>
      <c r="U71" s="98" t="s">
        <v>122</v>
      </c>
      <c r="V71" s="100"/>
      <c r="W71" s="103">
        <f t="shared" si="8"/>
        <v>0</v>
      </c>
      <c r="X71" s="104"/>
      <c r="Y71" s="105">
        <f t="shared" si="35"/>
        <v>0</v>
      </c>
      <c r="Z71" s="106"/>
      <c r="AA71" s="51">
        <v>2400</v>
      </c>
      <c r="AB71" s="51">
        <v>2.8000000000000001E-2</v>
      </c>
      <c r="AC71" s="52" t="b">
        <f t="shared" si="0"/>
        <v>1</v>
      </c>
      <c r="AG71" s="16"/>
      <c r="AL71" s="63"/>
      <c r="BU71" t="str">
        <f>"A Prov " &amp; E$7</f>
        <v xml:space="preserve">A Prov  </v>
      </c>
      <c r="BV71" s="71" t="s">
        <v>262</v>
      </c>
      <c r="BW71" s="71">
        <v>10</v>
      </c>
      <c r="BX71" s="74" t="str">
        <f>"A Prov " &amp;TEXT(Lieferdatum,"TT.MM.JJ")</f>
        <v>A Prov 00.01.00</v>
      </c>
      <c r="BY71">
        <f t="shared" si="6"/>
        <v>550</v>
      </c>
      <c r="BZ71" s="75" t="str">
        <f t="shared" si="5"/>
        <v>25271674</v>
      </c>
      <c r="CA71" s="75">
        <f t="shared" si="36"/>
        <v>0</v>
      </c>
      <c r="CB71"/>
      <c r="CC71" s="76" t="s">
        <v>263</v>
      </c>
    </row>
    <row r="72" spans="1:81" s="52" customFormat="1" ht="15" customHeight="1" x14ac:dyDescent="0.25">
      <c r="A72" s="13" t="s">
        <v>74</v>
      </c>
      <c r="B72" s="14"/>
      <c r="C72" s="14"/>
      <c r="D72" s="14"/>
      <c r="E72" s="14"/>
      <c r="F72" s="14"/>
      <c r="G72" s="14"/>
      <c r="H72" s="14"/>
      <c r="I72" s="67">
        <v>25835346</v>
      </c>
      <c r="J72" s="108"/>
      <c r="K72" s="109"/>
      <c r="L72" s="14">
        <v>48</v>
      </c>
      <c r="M72" s="14" t="s">
        <v>104</v>
      </c>
      <c r="N72" s="98" t="s">
        <v>118</v>
      </c>
      <c r="O72" s="99"/>
      <c r="P72" s="99"/>
      <c r="Q72" s="99"/>
      <c r="R72" s="100"/>
      <c r="S72" s="101">
        <v>0.45</v>
      </c>
      <c r="T72" s="102"/>
      <c r="U72" s="98" t="s">
        <v>124</v>
      </c>
      <c r="V72" s="100"/>
      <c r="W72" s="103">
        <f>J72*S72</f>
        <v>0</v>
      </c>
      <c r="X72" s="104"/>
      <c r="Y72" s="105">
        <f>AB72*J72</f>
        <v>0</v>
      </c>
      <c r="Z72" s="106"/>
      <c r="AA72" s="51">
        <v>672</v>
      </c>
      <c r="AB72" s="51">
        <v>5.5E-2</v>
      </c>
      <c r="AC72" s="52" t="b">
        <f>OR(AND(MOD(J72,L72)=0,J72&lt;=AA72),AND(code="omb",MOD(J72,L72)=0))</f>
        <v>1</v>
      </c>
      <c r="AG72" s="16"/>
      <c r="AL72" s="63"/>
      <c r="BU72" t="str">
        <f>"A Prov " &amp; E$7</f>
        <v xml:space="preserve">A Prov  </v>
      </c>
      <c r="BV72" s="71" t="s">
        <v>262</v>
      </c>
      <c r="BW72" s="71">
        <v>10</v>
      </c>
      <c r="BX72" s="74" t="str">
        <f>"A Prov " &amp;TEXT(Lieferdatum,"TT.MM.JJ")</f>
        <v>A Prov 00.01.00</v>
      </c>
      <c r="BY72">
        <f t="shared" si="6"/>
        <v>560</v>
      </c>
      <c r="BZ72" s="75" t="str">
        <f t="shared" si="5"/>
        <v>25835346</v>
      </c>
      <c r="CA72" s="75">
        <f t="shared" si="36"/>
        <v>0</v>
      </c>
      <c r="CB72"/>
      <c r="CC72" s="76" t="s">
        <v>263</v>
      </c>
    </row>
    <row r="73" spans="1:81" s="52" customFormat="1" ht="15" customHeight="1" x14ac:dyDescent="0.25">
      <c r="A73" s="13" t="s">
        <v>75</v>
      </c>
      <c r="B73" s="14"/>
      <c r="C73" s="14"/>
      <c r="D73" s="14"/>
      <c r="E73" s="14"/>
      <c r="F73" s="14"/>
      <c r="G73" s="14"/>
      <c r="H73" s="14"/>
      <c r="I73" s="67">
        <v>25835350</v>
      </c>
      <c r="J73" s="108"/>
      <c r="K73" s="109"/>
      <c r="L73" s="14">
        <v>48</v>
      </c>
      <c r="M73" s="14" t="s">
        <v>104</v>
      </c>
      <c r="N73" s="98" t="s">
        <v>118</v>
      </c>
      <c r="O73" s="99"/>
      <c r="P73" s="99"/>
      <c r="Q73" s="99"/>
      <c r="R73" s="100"/>
      <c r="S73" s="101">
        <v>0.45</v>
      </c>
      <c r="T73" s="102"/>
      <c r="U73" s="98" t="s">
        <v>124</v>
      </c>
      <c r="V73" s="100"/>
      <c r="W73" s="103">
        <f>J73*S73</f>
        <v>0</v>
      </c>
      <c r="X73" s="104"/>
      <c r="Y73" s="105">
        <f>AB73*J73</f>
        <v>0</v>
      </c>
      <c r="Z73" s="106"/>
      <c r="AA73" s="51">
        <v>672</v>
      </c>
      <c r="AB73" s="51">
        <v>5.5E-2</v>
      </c>
      <c r="AC73" s="52" t="b">
        <f>OR(AND(MOD(J73,L73)=0,J73&lt;=AA73),AND(code="omb",MOD(J73,L73)=0))</f>
        <v>1</v>
      </c>
      <c r="AG73" s="16"/>
      <c r="AL73" s="63"/>
      <c r="BU73" t="str">
        <f>"A Prov " &amp; E$7</f>
        <v xml:space="preserve">A Prov  </v>
      </c>
      <c r="BV73" s="71" t="s">
        <v>262</v>
      </c>
      <c r="BW73" s="71">
        <v>10</v>
      </c>
      <c r="BX73" s="74" t="str">
        <f>"A Prov " &amp;TEXT(Lieferdatum,"TT.MM.JJ")</f>
        <v>A Prov 00.01.00</v>
      </c>
      <c r="BY73">
        <f t="shared" si="6"/>
        <v>570</v>
      </c>
      <c r="BZ73" s="75" t="str">
        <f t="shared" si="5"/>
        <v>25835350</v>
      </c>
      <c r="CA73" s="75">
        <f t="shared" si="36"/>
        <v>0</v>
      </c>
      <c r="CB73"/>
      <c r="CC73" s="76" t="s">
        <v>263</v>
      </c>
    </row>
    <row r="74" spans="1:81" s="52" customFormat="1" ht="15" customHeight="1" x14ac:dyDescent="0.25">
      <c r="A74" s="13" t="s">
        <v>152</v>
      </c>
      <c r="B74" s="14"/>
      <c r="C74" s="14"/>
      <c r="D74" s="14"/>
      <c r="E74" s="14"/>
      <c r="F74" s="14"/>
      <c r="G74" s="14"/>
      <c r="H74" s="14"/>
      <c r="I74" s="67">
        <v>25835347</v>
      </c>
      <c r="J74" s="108"/>
      <c r="K74" s="109"/>
      <c r="L74" s="14">
        <v>48</v>
      </c>
      <c r="M74" s="14" t="s">
        <v>104</v>
      </c>
      <c r="N74" s="98" t="s">
        <v>118</v>
      </c>
      <c r="O74" s="99"/>
      <c r="P74" s="99"/>
      <c r="Q74" s="99"/>
      <c r="R74" s="100"/>
      <c r="S74" s="101">
        <v>0.45</v>
      </c>
      <c r="T74" s="102"/>
      <c r="U74" s="98" t="s">
        <v>124</v>
      </c>
      <c r="V74" s="100"/>
      <c r="W74" s="103">
        <f t="shared" ref="W74" si="37">J74*S74</f>
        <v>0</v>
      </c>
      <c r="X74" s="104"/>
      <c r="Y74" s="105">
        <f t="shared" ref="Y74" si="38">AB74*J74</f>
        <v>0</v>
      </c>
      <c r="Z74" s="106"/>
      <c r="AA74" s="51">
        <v>672</v>
      </c>
      <c r="AB74" s="51">
        <v>5.5E-2</v>
      </c>
      <c r="AC74" s="52" t="b">
        <f>OR(AND(MOD(J74,L74)=0,J74&lt;=AA74),AND(code="omb",MOD(J74,L74)=0))</f>
        <v>1</v>
      </c>
      <c r="AG74" s="16"/>
      <c r="AL74" s="63"/>
      <c r="BU74" t="str">
        <f>"A Prov " &amp; E$7</f>
        <v xml:space="preserve">A Prov  </v>
      </c>
      <c r="BV74" s="71" t="s">
        <v>262</v>
      </c>
      <c r="BW74" s="71">
        <v>10</v>
      </c>
      <c r="BX74" s="74" t="str">
        <f>"A Prov " &amp;TEXT(Lieferdatum,"TT.MM.JJ")</f>
        <v>A Prov 00.01.00</v>
      </c>
      <c r="BY74">
        <f t="shared" si="6"/>
        <v>580</v>
      </c>
      <c r="BZ74" s="75" t="str">
        <f t="shared" si="5"/>
        <v>25835347</v>
      </c>
      <c r="CA74" s="75">
        <f t="shared" si="36"/>
        <v>0</v>
      </c>
      <c r="CB74"/>
      <c r="CC74" s="76" t="s">
        <v>263</v>
      </c>
    </row>
    <row r="75" spans="1:81" s="33" customFormat="1" ht="15" customHeight="1" x14ac:dyDescent="0.25">
      <c r="A75" s="30" t="s">
        <v>138</v>
      </c>
      <c r="B75" s="20"/>
      <c r="C75" s="20"/>
      <c r="D75" s="20"/>
      <c r="E75" s="20"/>
      <c r="F75" s="20"/>
      <c r="G75" s="20"/>
      <c r="H75" s="20"/>
      <c r="I75" s="20"/>
      <c r="J75" s="107"/>
      <c r="K75" s="107"/>
      <c r="L75" s="21"/>
      <c r="M75" s="21"/>
      <c r="N75" s="20"/>
      <c r="O75" s="20"/>
      <c r="P75" s="20"/>
      <c r="Q75" s="20"/>
      <c r="R75" s="20"/>
      <c r="S75" s="107"/>
      <c r="T75" s="107"/>
      <c r="U75" s="20"/>
      <c r="V75" s="20"/>
      <c r="W75" s="43"/>
      <c r="X75" s="43"/>
      <c r="Y75" s="20"/>
      <c r="Z75" s="19"/>
      <c r="AA75" s="31"/>
      <c r="AB75" s="31"/>
      <c r="AC75" s="32"/>
      <c r="AD75" s="52"/>
      <c r="AL75" s="61"/>
      <c r="BU75"/>
      <c r="BV75" s="71"/>
      <c r="BW75" s="71"/>
      <c r="BX75" s="74"/>
      <c r="BY75">
        <f t="shared" si="6"/>
        <v>590</v>
      </c>
      <c r="BZ75" s="75"/>
      <c r="CA75" s="75"/>
      <c r="CB75"/>
      <c r="CC75" s="76"/>
    </row>
    <row r="76" spans="1:81" s="52" customFormat="1" ht="15" customHeight="1" x14ac:dyDescent="0.25">
      <c r="A76" s="13" t="s">
        <v>241</v>
      </c>
      <c r="B76" s="14"/>
      <c r="C76" s="14"/>
      <c r="D76" s="14"/>
      <c r="E76" s="14"/>
      <c r="F76" s="62" t="s">
        <v>242</v>
      </c>
      <c r="G76" s="62"/>
      <c r="H76" s="62"/>
      <c r="I76" s="67">
        <v>25825022</v>
      </c>
      <c r="J76" s="108"/>
      <c r="K76" s="109"/>
      <c r="L76" s="66">
        <v>3</v>
      </c>
      <c r="M76" s="14" t="s">
        <v>108</v>
      </c>
      <c r="N76" s="98" t="s">
        <v>264</v>
      </c>
      <c r="O76" s="99"/>
      <c r="P76" s="99"/>
      <c r="Q76" s="99"/>
      <c r="R76" s="100"/>
      <c r="S76" s="101">
        <v>10.85</v>
      </c>
      <c r="T76" s="102"/>
      <c r="U76" s="98" t="s">
        <v>129</v>
      </c>
      <c r="V76" s="100"/>
      <c r="W76" s="103">
        <f t="shared" si="8"/>
        <v>0</v>
      </c>
      <c r="X76" s="104"/>
      <c r="Y76" s="105">
        <f t="shared" ref="Y76:Y78" si="39">AB76*J76</f>
        <v>0</v>
      </c>
      <c r="Z76" s="106"/>
      <c r="AA76" s="51">
        <v>42</v>
      </c>
      <c r="AB76" s="51">
        <v>1.1000000000000001</v>
      </c>
      <c r="AC76" s="52" t="b">
        <f t="shared" si="0"/>
        <v>1</v>
      </c>
      <c r="AG76" s="16"/>
      <c r="AL76" s="63"/>
      <c r="BU76" t="str">
        <f>"A Prov " &amp; E$7</f>
        <v xml:space="preserve">A Prov  </v>
      </c>
      <c r="BV76" s="71" t="s">
        <v>262</v>
      </c>
      <c r="BW76" s="71">
        <v>10</v>
      </c>
      <c r="BX76" s="74" t="str">
        <f>"A Prov " &amp;TEXT(Lieferdatum,"TT.MM.JJ")</f>
        <v>A Prov 00.01.00</v>
      </c>
      <c r="BY76">
        <f t="shared" si="6"/>
        <v>600</v>
      </c>
      <c r="BZ76" s="75" t="str">
        <f t="shared" si="5"/>
        <v>25825022</v>
      </c>
      <c r="CA76" s="75">
        <f t="shared" ref="CA76:CA80" si="40">J76</f>
        <v>0</v>
      </c>
      <c r="CB76"/>
      <c r="CC76" s="76" t="s">
        <v>263</v>
      </c>
    </row>
    <row r="77" spans="1:81" s="52" customFormat="1" ht="15" customHeight="1" x14ac:dyDescent="0.25">
      <c r="A77" s="13" t="s">
        <v>240</v>
      </c>
      <c r="B77" s="14"/>
      <c r="C77" s="14"/>
      <c r="D77" s="14"/>
      <c r="E77" s="14"/>
      <c r="F77" s="62" t="s">
        <v>242</v>
      </c>
      <c r="G77" s="14"/>
      <c r="H77" s="14"/>
      <c r="I77" s="67">
        <v>25825021</v>
      </c>
      <c r="J77" s="108"/>
      <c r="K77" s="109"/>
      <c r="L77" s="66">
        <v>3</v>
      </c>
      <c r="M77" s="14" t="s">
        <v>108</v>
      </c>
      <c r="N77" s="98" t="s">
        <v>250</v>
      </c>
      <c r="O77" s="99"/>
      <c r="P77" s="99"/>
      <c r="Q77" s="99"/>
      <c r="R77" s="100"/>
      <c r="S77" s="101">
        <v>10.85</v>
      </c>
      <c r="T77" s="102"/>
      <c r="U77" s="98" t="s">
        <v>129</v>
      </c>
      <c r="V77" s="100"/>
      <c r="W77" s="103">
        <f t="shared" si="8"/>
        <v>0</v>
      </c>
      <c r="X77" s="104"/>
      <c r="Y77" s="105">
        <f t="shared" si="39"/>
        <v>0</v>
      </c>
      <c r="Z77" s="106"/>
      <c r="AA77" s="51">
        <v>30</v>
      </c>
      <c r="AB77" s="51">
        <v>1.1000000000000001</v>
      </c>
      <c r="AC77" s="52" t="b">
        <f t="shared" si="0"/>
        <v>1</v>
      </c>
      <c r="AG77" s="16"/>
      <c r="AL77" s="63"/>
      <c r="BU77" t="str">
        <f>"A Prov " &amp; E$7</f>
        <v xml:space="preserve">A Prov  </v>
      </c>
      <c r="BV77" s="71" t="s">
        <v>262</v>
      </c>
      <c r="BW77" s="71">
        <v>10</v>
      </c>
      <c r="BX77" s="74" t="str">
        <f>"A Prov " &amp;TEXT(Lieferdatum,"TT.MM.JJ")</f>
        <v>A Prov 00.01.00</v>
      </c>
      <c r="BY77">
        <f t="shared" si="6"/>
        <v>610</v>
      </c>
      <c r="BZ77" s="75" t="str">
        <f t="shared" si="5"/>
        <v>25825021</v>
      </c>
      <c r="CA77" s="75">
        <f t="shared" si="40"/>
        <v>0</v>
      </c>
      <c r="CB77"/>
      <c r="CC77" s="76" t="s">
        <v>263</v>
      </c>
    </row>
    <row r="78" spans="1:81" s="52" customFormat="1" ht="15" customHeight="1" x14ac:dyDescent="0.25">
      <c r="A78" s="13" t="s">
        <v>71</v>
      </c>
      <c r="B78" s="14"/>
      <c r="C78" s="14"/>
      <c r="D78" s="14"/>
      <c r="E78" s="14"/>
      <c r="F78" s="14"/>
      <c r="G78" s="14"/>
      <c r="H78" s="14"/>
      <c r="I78" s="67">
        <v>25560584</v>
      </c>
      <c r="J78" s="108"/>
      <c r="K78" s="109"/>
      <c r="L78" s="14">
        <v>4</v>
      </c>
      <c r="M78" s="14" t="s">
        <v>104</v>
      </c>
      <c r="N78" s="98" t="s">
        <v>179</v>
      </c>
      <c r="O78" s="99"/>
      <c r="P78" s="99"/>
      <c r="Q78" s="99"/>
      <c r="R78" s="100"/>
      <c r="S78" s="101">
        <v>19</v>
      </c>
      <c r="T78" s="102"/>
      <c r="U78" s="98" t="s">
        <v>124</v>
      </c>
      <c r="V78" s="100"/>
      <c r="W78" s="103">
        <f t="shared" si="8"/>
        <v>0</v>
      </c>
      <c r="X78" s="104"/>
      <c r="Y78" s="105">
        <f t="shared" si="39"/>
        <v>0</v>
      </c>
      <c r="Z78" s="106"/>
      <c r="AA78" s="51">
        <v>80</v>
      </c>
      <c r="AB78" s="51">
        <v>3.1</v>
      </c>
      <c r="AC78" s="52" t="b">
        <f t="shared" si="0"/>
        <v>1</v>
      </c>
      <c r="AG78" s="16"/>
      <c r="AL78" s="63"/>
      <c r="BU78" t="str">
        <f>"A Prov " &amp; E$7</f>
        <v xml:space="preserve">A Prov  </v>
      </c>
      <c r="BV78" s="71" t="s">
        <v>262</v>
      </c>
      <c r="BW78" s="71">
        <v>10</v>
      </c>
      <c r="BX78" s="74" t="str">
        <f>"A Prov " &amp;TEXT(Lieferdatum,"TT.MM.JJ")</f>
        <v>A Prov 00.01.00</v>
      </c>
      <c r="BY78">
        <f t="shared" si="6"/>
        <v>620</v>
      </c>
      <c r="BZ78" s="75" t="str">
        <f t="shared" si="5"/>
        <v>25560584</v>
      </c>
      <c r="CA78" s="75">
        <f t="shared" si="40"/>
        <v>0</v>
      </c>
      <c r="CB78"/>
      <c r="CC78" s="76" t="s">
        <v>263</v>
      </c>
    </row>
    <row r="79" spans="1:81" s="52" customFormat="1" ht="15" customHeight="1" x14ac:dyDescent="0.25">
      <c r="A79" s="13" t="s">
        <v>223</v>
      </c>
      <c r="B79" s="14"/>
      <c r="C79" s="14"/>
      <c r="D79" s="14"/>
      <c r="E79" s="14"/>
      <c r="F79" s="14"/>
      <c r="G79" s="14"/>
      <c r="H79" s="14"/>
      <c r="I79" s="67">
        <v>27000490</v>
      </c>
      <c r="J79" s="108"/>
      <c r="K79" s="109"/>
      <c r="L79" s="14">
        <v>8</v>
      </c>
      <c r="M79" s="14" t="s">
        <v>21</v>
      </c>
      <c r="N79" s="98" t="s">
        <v>212</v>
      </c>
      <c r="O79" s="99"/>
      <c r="P79" s="99"/>
      <c r="Q79" s="99"/>
      <c r="R79" s="100"/>
      <c r="S79" s="101">
        <v>3.7</v>
      </c>
      <c r="T79" s="102"/>
      <c r="U79" s="98" t="s">
        <v>121</v>
      </c>
      <c r="V79" s="100"/>
      <c r="W79" s="103">
        <f t="shared" ref="W79" si="41">J79*S79</f>
        <v>0</v>
      </c>
      <c r="X79" s="104"/>
      <c r="Y79" s="105">
        <f t="shared" ref="Y79" si="42">AB79*J79</f>
        <v>0</v>
      </c>
      <c r="Z79" s="106"/>
      <c r="AA79" s="51">
        <v>80</v>
      </c>
      <c r="AB79" s="51">
        <v>0.55000000000000004</v>
      </c>
      <c r="AC79" s="52" t="b">
        <f t="shared" si="0"/>
        <v>1</v>
      </c>
      <c r="AG79" s="16"/>
      <c r="AL79" s="63"/>
      <c r="BU79" t="str">
        <f>"A Prov " &amp; E$7</f>
        <v xml:space="preserve">A Prov  </v>
      </c>
      <c r="BV79" s="71" t="s">
        <v>262</v>
      </c>
      <c r="BW79" s="71">
        <v>10</v>
      </c>
      <c r="BX79" s="74" t="str">
        <f>"A Prov " &amp;TEXT(Lieferdatum,"TT.MM.JJ")</f>
        <v>A Prov 00.01.00</v>
      </c>
      <c r="BY79">
        <f t="shared" si="6"/>
        <v>630</v>
      </c>
      <c r="BZ79" s="75" t="str">
        <f t="shared" si="5"/>
        <v>27000490</v>
      </c>
      <c r="CA79" s="75">
        <f t="shared" si="40"/>
        <v>0</v>
      </c>
      <c r="CB79"/>
      <c r="CC79" s="76" t="s">
        <v>263</v>
      </c>
    </row>
    <row r="80" spans="1:81" s="52" customFormat="1" ht="15" customHeight="1" x14ac:dyDescent="0.25">
      <c r="A80" s="13" t="s">
        <v>211</v>
      </c>
      <c r="B80" s="14"/>
      <c r="C80" s="14"/>
      <c r="D80" s="14"/>
      <c r="E80" s="14"/>
      <c r="F80" s="14"/>
      <c r="G80" s="14"/>
      <c r="H80" s="14"/>
      <c r="I80" s="67">
        <v>27013788</v>
      </c>
      <c r="J80" s="108"/>
      <c r="K80" s="109"/>
      <c r="L80" s="14">
        <v>8</v>
      </c>
      <c r="M80" s="14" t="s">
        <v>21</v>
      </c>
      <c r="N80" s="98" t="s">
        <v>212</v>
      </c>
      <c r="O80" s="99"/>
      <c r="P80" s="99"/>
      <c r="Q80" s="99"/>
      <c r="R80" s="100"/>
      <c r="S80" s="101">
        <v>3.7</v>
      </c>
      <c r="T80" s="102"/>
      <c r="U80" s="98" t="s">
        <v>121</v>
      </c>
      <c r="V80" s="100"/>
      <c r="W80" s="103">
        <f t="shared" ref="W80" si="43">J80*S80</f>
        <v>0</v>
      </c>
      <c r="X80" s="104"/>
      <c r="Y80" s="105">
        <f t="shared" ref="Y80" si="44">AB80*J80</f>
        <v>0</v>
      </c>
      <c r="Z80" s="106"/>
      <c r="AA80" s="51">
        <v>80</v>
      </c>
      <c r="AB80" s="51">
        <v>0.55000000000000004</v>
      </c>
      <c r="AC80" s="52" t="b">
        <f t="shared" ref="AC80" si="45">OR(AND(MOD(J80,L80)=0,J80&lt;=AA80),AND(code="omb",MOD(J80,L80)=0))</f>
        <v>1</v>
      </c>
      <c r="AG80" s="16"/>
      <c r="AL80" s="63"/>
      <c r="BU80" t="str">
        <f>"A Prov " &amp; E$7</f>
        <v xml:space="preserve">A Prov  </v>
      </c>
      <c r="BV80" s="71" t="s">
        <v>262</v>
      </c>
      <c r="BW80" s="71">
        <v>10</v>
      </c>
      <c r="BX80" s="74" t="str">
        <f>"A Prov " &amp;TEXT(Lieferdatum,"TT.MM.JJ")</f>
        <v>A Prov 00.01.00</v>
      </c>
      <c r="BY80">
        <f t="shared" si="6"/>
        <v>640</v>
      </c>
      <c r="BZ80" s="75" t="str">
        <f t="shared" si="5"/>
        <v>27013788</v>
      </c>
      <c r="CA80" s="75">
        <f t="shared" si="40"/>
        <v>0</v>
      </c>
      <c r="CB80"/>
      <c r="CC80" s="76" t="s">
        <v>263</v>
      </c>
    </row>
    <row r="81" spans="1:81" s="33" customFormat="1" ht="15" customHeight="1" x14ac:dyDescent="0.25">
      <c r="A81" s="30" t="s">
        <v>136</v>
      </c>
      <c r="B81" s="20"/>
      <c r="C81" s="20"/>
      <c r="D81" s="20"/>
      <c r="E81" s="20"/>
      <c r="F81" s="20"/>
      <c r="G81" s="20"/>
      <c r="H81" s="20"/>
      <c r="I81" s="20"/>
      <c r="J81" s="107"/>
      <c r="K81" s="107"/>
      <c r="L81" s="21"/>
      <c r="M81" s="21"/>
      <c r="N81" s="20"/>
      <c r="O81" s="20"/>
      <c r="P81" s="20"/>
      <c r="Q81" s="20"/>
      <c r="R81" s="20"/>
      <c r="S81" s="107"/>
      <c r="T81" s="107"/>
      <c r="U81" s="20"/>
      <c r="V81" s="20"/>
      <c r="W81" s="43"/>
      <c r="X81" s="43"/>
      <c r="Y81" s="20"/>
      <c r="Z81" s="19"/>
      <c r="AA81" s="31"/>
      <c r="AB81" s="31"/>
      <c r="AC81" s="32"/>
      <c r="AD81" s="52"/>
      <c r="AL81" s="61"/>
      <c r="BU81"/>
      <c r="BV81" s="71"/>
      <c r="BW81" s="71"/>
      <c r="BX81" s="74"/>
      <c r="BY81">
        <f t="shared" si="6"/>
        <v>650</v>
      </c>
      <c r="BZ81" s="75"/>
      <c r="CA81" s="75"/>
      <c r="CB81"/>
      <c r="CC81" s="76"/>
    </row>
    <row r="82" spans="1:81" s="52" customFormat="1" ht="15" customHeight="1" x14ac:dyDescent="0.25">
      <c r="A82" s="13" t="s">
        <v>72</v>
      </c>
      <c r="B82" s="14"/>
      <c r="C82" s="14"/>
      <c r="D82" s="14"/>
      <c r="E82" s="14"/>
      <c r="F82" s="14"/>
      <c r="G82" s="14"/>
      <c r="H82" s="14"/>
      <c r="I82" s="67">
        <v>25782648</v>
      </c>
      <c r="J82" s="108"/>
      <c r="K82" s="109"/>
      <c r="L82" s="14">
        <v>1</v>
      </c>
      <c r="M82" s="14" t="s">
        <v>21</v>
      </c>
      <c r="N82" s="98" t="s">
        <v>116</v>
      </c>
      <c r="O82" s="99"/>
      <c r="P82" s="99"/>
      <c r="Q82" s="99"/>
      <c r="R82" s="100"/>
      <c r="S82" s="101">
        <v>8.85</v>
      </c>
      <c r="T82" s="102"/>
      <c r="U82" s="98" t="s">
        <v>121</v>
      </c>
      <c r="V82" s="100"/>
      <c r="W82" s="103">
        <f t="shared" si="8"/>
        <v>0</v>
      </c>
      <c r="X82" s="104"/>
      <c r="Y82" s="105">
        <f t="shared" ref="Y82:Y96" si="46">AB82*J82</f>
        <v>0</v>
      </c>
      <c r="Z82" s="106"/>
      <c r="AA82" s="51">
        <v>10</v>
      </c>
      <c r="AB82" s="51">
        <v>5.05</v>
      </c>
      <c r="AC82" s="52" t="b">
        <f t="shared" ref="AC82:AC96" si="47">OR(AND(MOD(J82,L82)=0,J82&lt;=AA82),AND(code="omb",MOD(J82,L82)=0))</f>
        <v>1</v>
      </c>
      <c r="AG82" s="16"/>
      <c r="AL82" s="63"/>
      <c r="BU82" t="str">
        <f t="shared" ref="BU82:BU96" si="48">"A Prov " &amp; E$7</f>
        <v xml:space="preserve">A Prov  </v>
      </c>
      <c r="BV82" s="71" t="s">
        <v>262</v>
      </c>
      <c r="BW82" s="71">
        <v>10</v>
      </c>
      <c r="BX82" s="74" t="str">
        <f t="shared" ref="BX82:BX96" si="49">"A Prov " &amp;TEXT(Lieferdatum,"TT.MM.JJ")</f>
        <v>A Prov 00.01.00</v>
      </c>
      <c r="BY82">
        <f t="shared" si="6"/>
        <v>660</v>
      </c>
      <c r="BZ82" s="75" t="str">
        <f t="shared" ref="BZ82:BZ132" si="50">TEXT(I82,"00000000")</f>
        <v>25782648</v>
      </c>
      <c r="CA82" s="75">
        <f t="shared" ref="CA82:CA96" si="51">J82</f>
        <v>0</v>
      </c>
      <c r="CB82"/>
      <c r="CC82" s="76" t="s">
        <v>263</v>
      </c>
    </row>
    <row r="83" spans="1:81" s="52" customFormat="1" ht="15" customHeight="1" x14ac:dyDescent="0.25">
      <c r="A83" s="13" t="s">
        <v>73</v>
      </c>
      <c r="B83" s="14"/>
      <c r="C83" s="14"/>
      <c r="D83" s="14"/>
      <c r="E83" s="14"/>
      <c r="F83" s="14"/>
      <c r="G83" s="14"/>
      <c r="H83" s="14"/>
      <c r="I83" s="67">
        <v>21193872</v>
      </c>
      <c r="J83" s="108"/>
      <c r="K83" s="109"/>
      <c r="L83" s="14">
        <v>10</v>
      </c>
      <c r="M83" s="14" t="s">
        <v>109</v>
      </c>
      <c r="N83" s="98" t="s">
        <v>117</v>
      </c>
      <c r="O83" s="99"/>
      <c r="P83" s="99"/>
      <c r="Q83" s="99"/>
      <c r="R83" s="100"/>
      <c r="S83" s="101">
        <v>2.5299999999999998</v>
      </c>
      <c r="T83" s="102"/>
      <c r="U83" s="98" t="s">
        <v>109</v>
      </c>
      <c r="V83" s="100"/>
      <c r="W83" s="103">
        <f t="shared" si="8"/>
        <v>0</v>
      </c>
      <c r="X83" s="104"/>
      <c r="Y83" s="105">
        <f t="shared" si="46"/>
        <v>0</v>
      </c>
      <c r="Z83" s="106"/>
      <c r="AA83" s="51">
        <v>200</v>
      </c>
      <c r="AB83" s="51">
        <v>1.1000000000000001</v>
      </c>
      <c r="AC83" s="52" t="b">
        <f t="shared" si="47"/>
        <v>1</v>
      </c>
      <c r="AG83" s="16"/>
      <c r="AL83" s="63"/>
      <c r="BU83" t="str">
        <f t="shared" si="48"/>
        <v xml:space="preserve">A Prov  </v>
      </c>
      <c r="BV83" s="71" t="s">
        <v>262</v>
      </c>
      <c r="BW83" s="71">
        <v>10</v>
      </c>
      <c r="BX83" s="74" t="str">
        <f t="shared" si="49"/>
        <v>A Prov 00.01.00</v>
      </c>
      <c r="BY83">
        <f t="shared" ref="BY83:BY132" si="52">BY82+10</f>
        <v>670</v>
      </c>
      <c r="BZ83" s="75" t="str">
        <f t="shared" si="50"/>
        <v>21193872</v>
      </c>
      <c r="CA83" s="75">
        <f t="shared" si="51"/>
        <v>0</v>
      </c>
      <c r="CB83"/>
      <c r="CC83" s="76" t="s">
        <v>263</v>
      </c>
    </row>
    <row r="84" spans="1:81" s="52" customFormat="1" ht="15" customHeight="1" x14ac:dyDescent="0.25">
      <c r="A84" s="13" t="s">
        <v>76</v>
      </c>
      <c r="B84" s="14"/>
      <c r="C84" s="14"/>
      <c r="D84" s="14"/>
      <c r="E84" s="14"/>
      <c r="F84" s="14"/>
      <c r="G84" s="14"/>
      <c r="H84" s="14"/>
      <c r="I84" s="67">
        <v>25697637</v>
      </c>
      <c r="J84" s="108"/>
      <c r="K84" s="109"/>
      <c r="L84" s="14">
        <v>4</v>
      </c>
      <c r="M84" s="14" t="s">
        <v>104</v>
      </c>
      <c r="N84" s="98" t="s">
        <v>180</v>
      </c>
      <c r="O84" s="99"/>
      <c r="P84" s="99"/>
      <c r="Q84" s="99"/>
      <c r="R84" s="100"/>
      <c r="S84" s="101">
        <v>6.1</v>
      </c>
      <c r="T84" s="102"/>
      <c r="U84" s="98" t="s">
        <v>124</v>
      </c>
      <c r="V84" s="100"/>
      <c r="W84" s="103">
        <f t="shared" si="8"/>
        <v>0</v>
      </c>
      <c r="X84" s="104"/>
      <c r="Y84" s="105">
        <f t="shared" si="46"/>
        <v>0</v>
      </c>
      <c r="Z84" s="106"/>
      <c r="AA84" s="51">
        <v>120</v>
      </c>
      <c r="AB84" s="51">
        <v>2.7</v>
      </c>
      <c r="AC84" s="52" t="b">
        <f t="shared" si="47"/>
        <v>1</v>
      </c>
      <c r="AG84" s="16"/>
      <c r="AL84" s="63"/>
      <c r="BU84" t="str">
        <f t="shared" si="48"/>
        <v xml:space="preserve">A Prov  </v>
      </c>
      <c r="BV84" s="71" t="s">
        <v>262</v>
      </c>
      <c r="BW84" s="71">
        <v>10</v>
      </c>
      <c r="BX84" s="74" t="str">
        <f t="shared" si="49"/>
        <v>A Prov 00.01.00</v>
      </c>
      <c r="BY84">
        <f t="shared" si="52"/>
        <v>680</v>
      </c>
      <c r="BZ84" s="75" t="str">
        <f t="shared" si="50"/>
        <v>25697637</v>
      </c>
      <c r="CA84" s="75">
        <f t="shared" si="51"/>
        <v>0</v>
      </c>
      <c r="CB84"/>
      <c r="CC84" s="76" t="s">
        <v>263</v>
      </c>
    </row>
    <row r="85" spans="1:81" s="52" customFormat="1" ht="15" customHeight="1" x14ac:dyDescent="0.25">
      <c r="A85" s="13" t="s">
        <v>77</v>
      </c>
      <c r="B85" s="14"/>
      <c r="C85" s="14"/>
      <c r="D85" s="14"/>
      <c r="E85" s="14"/>
      <c r="F85" s="14"/>
      <c r="G85" s="14"/>
      <c r="H85" s="14"/>
      <c r="I85" s="67">
        <v>25040993</v>
      </c>
      <c r="J85" s="108"/>
      <c r="K85" s="109"/>
      <c r="L85" s="14">
        <v>5</v>
      </c>
      <c r="M85" s="14" t="s">
        <v>104</v>
      </c>
      <c r="N85" s="98" t="s">
        <v>181</v>
      </c>
      <c r="O85" s="99"/>
      <c r="P85" s="99"/>
      <c r="Q85" s="99"/>
      <c r="R85" s="100"/>
      <c r="S85" s="101">
        <v>5.91</v>
      </c>
      <c r="T85" s="102"/>
      <c r="U85" s="98" t="s">
        <v>124</v>
      </c>
      <c r="V85" s="100"/>
      <c r="W85" s="103">
        <f t="shared" si="8"/>
        <v>0</v>
      </c>
      <c r="X85" s="104"/>
      <c r="Y85" s="105">
        <f t="shared" si="46"/>
        <v>0</v>
      </c>
      <c r="Z85" s="106"/>
      <c r="AA85" s="51">
        <v>50</v>
      </c>
      <c r="AB85" s="51">
        <v>1.1000000000000001</v>
      </c>
      <c r="AC85" s="52" t="b">
        <f t="shared" si="47"/>
        <v>1</v>
      </c>
      <c r="AG85" s="16"/>
      <c r="AL85" s="63"/>
      <c r="BU85" t="str">
        <f t="shared" si="48"/>
        <v xml:space="preserve">A Prov  </v>
      </c>
      <c r="BV85" s="71" t="s">
        <v>262</v>
      </c>
      <c r="BW85" s="71">
        <v>10</v>
      </c>
      <c r="BX85" s="74" t="str">
        <f t="shared" si="49"/>
        <v>A Prov 00.01.00</v>
      </c>
      <c r="BY85">
        <f t="shared" si="52"/>
        <v>690</v>
      </c>
      <c r="BZ85" s="75" t="str">
        <f t="shared" si="50"/>
        <v>25040993</v>
      </c>
      <c r="CA85" s="75">
        <f t="shared" si="51"/>
        <v>0</v>
      </c>
      <c r="CB85"/>
      <c r="CC85" s="76" t="s">
        <v>263</v>
      </c>
    </row>
    <row r="86" spans="1:81" s="52" customFormat="1" ht="15" customHeight="1" x14ac:dyDescent="0.25">
      <c r="A86" s="13" t="s">
        <v>277</v>
      </c>
      <c r="B86" s="14"/>
      <c r="C86" s="14"/>
      <c r="D86" s="14"/>
      <c r="E86" s="14"/>
      <c r="F86" s="14"/>
      <c r="G86" s="14"/>
      <c r="H86" s="14"/>
      <c r="I86" s="93">
        <v>27048733</v>
      </c>
      <c r="J86" s="183"/>
      <c r="K86" s="184"/>
      <c r="L86" s="14">
        <v>5</v>
      </c>
      <c r="M86" s="14" t="s">
        <v>109</v>
      </c>
      <c r="N86" s="98" t="s">
        <v>278</v>
      </c>
      <c r="O86" s="99"/>
      <c r="P86" s="99"/>
      <c r="Q86" s="99"/>
      <c r="R86" s="100"/>
      <c r="S86" s="101">
        <v>3.07</v>
      </c>
      <c r="T86" s="102"/>
      <c r="U86" s="98" t="s">
        <v>109</v>
      </c>
      <c r="V86" s="100"/>
      <c r="W86" s="103">
        <f t="shared" ref="W86" si="53">J86*S86</f>
        <v>0</v>
      </c>
      <c r="X86" s="104"/>
      <c r="Y86" s="105">
        <f t="shared" ref="Y86" si="54">AB86*J86</f>
        <v>0</v>
      </c>
      <c r="Z86" s="106"/>
      <c r="AA86" s="51">
        <v>200</v>
      </c>
      <c r="AB86" s="51">
        <v>1.1000000000000001</v>
      </c>
      <c r="AC86" s="52" t="b">
        <f t="shared" ref="AC86" si="55">OR(AND(MOD(J86,L86)=0,J86&lt;=AA86),AND(code="omb",MOD(J86,L86)=0))</f>
        <v>1</v>
      </c>
      <c r="AG86" s="16"/>
      <c r="AL86" s="63"/>
      <c r="BU86" t="str">
        <f t="shared" ref="BU86" si="56">"A Prov " &amp; E$7</f>
        <v xml:space="preserve">A Prov  </v>
      </c>
      <c r="BV86" s="71" t="s">
        <v>262</v>
      </c>
      <c r="BW86" s="71">
        <v>10</v>
      </c>
      <c r="BX86" s="74" t="str">
        <f t="shared" si="49"/>
        <v>A Prov 00.01.00</v>
      </c>
      <c r="BY86">
        <f>BY84+10</f>
        <v>690</v>
      </c>
      <c r="BZ86" s="75" t="str">
        <f t="shared" ref="BZ86" si="57">TEXT(I86,"00000000")</f>
        <v>27048733</v>
      </c>
      <c r="CA86" s="75">
        <f t="shared" ref="CA86" si="58">J86</f>
        <v>0</v>
      </c>
      <c r="CB86"/>
      <c r="CC86" s="76" t="s">
        <v>263</v>
      </c>
    </row>
    <row r="87" spans="1:81" s="52" customFormat="1" ht="15" customHeight="1" x14ac:dyDescent="0.25">
      <c r="A87" s="13" t="s">
        <v>78</v>
      </c>
      <c r="B87" s="14"/>
      <c r="C87" s="14"/>
      <c r="D87" s="14"/>
      <c r="E87" s="14"/>
      <c r="F87" s="14"/>
      <c r="G87" s="14"/>
      <c r="H87" s="14"/>
      <c r="I87" s="67">
        <v>25142601</v>
      </c>
      <c r="J87" s="108"/>
      <c r="K87" s="109"/>
      <c r="L87" s="14">
        <v>10</v>
      </c>
      <c r="M87" s="14" t="s">
        <v>109</v>
      </c>
      <c r="N87" s="98" t="s">
        <v>117</v>
      </c>
      <c r="O87" s="99"/>
      <c r="P87" s="99"/>
      <c r="Q87" s="99"/>
      <c r="R87" s="100"/>
      <c r="S87" s="101">
        <v>2.98</v>
      </c>
      <c r="T87" s="102"/>
      <c r="U87" s="98" t="s">
        <v>109</v>
      </c>
      <c r="V87" s="100"/>
      <c r="W87" s="103">
        <f t="shared" si="8"/>
        <v>0</v>
      </c>
      <c r="X87" s="104"/>
      <c r="Y87" s="105">
        <f t="shared" si="46"/>
        <v>0</v>
      </c>
      <c r="Z87" s="106"/>
      <c r="AA87" s="51">
        <v>200</v>
      </c>
      <c r="AB87" s="51">
        <v>1.1000000000000001</v>
      </c>
      <c r="AC87" s="52" t="b">
        <f t="shared" si="47"/>
        <v>1</v>
      </c>
      <c r="AG87" s="16"/>
      <c r="AL87" s="63"/>
      <c r="BU87" t="str">
        <f t="shared" si="48"/>
        <v xml:space="preserve">A Prov  </v>
      </c>
      <c r="BV87" s="71" t="s">
        <v>262</v>
      </c>
      <c r="BW87" s="71">
        <v>10</v>
      </c>
      <c r="BX87" s="74" t="str">
        <f t="shared" si="49"/>
        <v>A Prov 00.01.00</v>
      </c>
      <c r="BY87">
        <f>BY85+10</f>
        <v>700</v>
      </c>
      <c r="BZ87" s="75" t="str">
        <f t="shared" si="50"/>
        <v>25142601</v>
      </c>
      <c r="CA87" s="75">
        <f t="shared" si="51"/>
        <v>0</v>
      </c>
      <c r="CB87"/>
      <c r="CC87" s="76" t="s">
        <v>263</v>
      </c>
    </row>
    <row r="88" spans="1:81" s="52" customFormat="1" ht="15" customHeight="1" x14ac:dyDescent="0.25">
      <c r="A88" s="13" t="s">
        <v>79</v>
      </c>
      <c r="B88" s="14"/>
      <c r="C88" s="14"/>
      <c r="D88" s="14"/>
      <c r="E88" s="14"/>
      <c r="F88" s="14"/>
      <c r="G88" s="14"/>
      <c r="H88" s="14"/>
      <c r="I88" s="67">
        <v>21193878</v>
      </c>
      <c r="J88" s="108"/>
      <c r="K88" s="109"/>
      <c r="L88" s="14">
        <v>6</v>
      </c>
      <c r="M88" s="14" t="s">
        <v>108</v>
      </c>
      <c r="N88" s="98" t="s">
        <v>182</v>
      </c>
      <c r="O88" s="99"/>
      <c r="P88" s="99"/>
      <c r="Q88" s="99"/>
      <c r="R88" s="100"/>
      <c r="S88" s="101">
        <v>1.45</v>
      </c>
      <c r="T88" s="102"/>
      <c r="U88" s="98" t="s">
        <v>129</v>
      </c>
      <c r="V88" s="100"/>
      <c r="W88" s="103">
        <f t="shared" si="8"/>
        <v>0</v>
      </c>
      <c r="X88" s="104"/>
      <c r="Y88" s="105">
        <f t="shared" si="46"/>
        <v>0</v>
      </c>
      <c r="Z88" s="106"/>
      <c r="AA88" s="51">
        <v>60</v>
      </c>
      <c r="AB88" s="51">
        <v>1.1000000000000001</v>
      </c>
      <c r="AC88" s="52" t="b">
        <f t="shared" si="47"/>
        <v>1</v>
      </c>
      <c r="AG88" s="16"/>
      <c r="AL88" s="63"/>
      <c r="BU88" t="str">
        <f t="shared" si="48"/>
        <v xml:space="preserve">A Prov  </v>
      </c>
      <c r="BV88" s="71" t="s">
        <v>262</v>
      </c>
      <c r="BW88" s="71">
        <v>10</v>
      </c>
      <c r="BX88" s="74" t="str">
        <f t="shared" si="49"/>
        <v>A Prov 00.01.00</v>
      </c>
      <c r="BY88">
        <f t="shared" si="52"/>
        <v>710</v>
      </c>
      <c r="BZ88" s="75" t="str">
        <f t="shared" si="50"/>
        <v>21193878</v>
      </c>
      <c r="CA88" s="75">
        <f t="shared" si="51"/>
        <v>0</v>
      </c>
      <c r="CB88"/>
      <c r="CC88" s="76" t="s">
        <v>263</v>
      </c>
    </row>
    <row r="89" spans="1:81" s="52" customFormat="1" ht="15" customHeight="1" x14ac:dyDescent="0.25">
      <c r="A89" s="13" t="s">
        <v>80</v>
      </c>
      <c r="B89" s="14"/>
      <c r="C89" s="14"/>
      <c r="D89" s="14"/>
      <c r="E89" s="14"/>
      <c r="F89" s="14"/>
      <c r="G89" s="14"/>
      <c r="H89" s="14"/>
      <c r="I89" s="67">
        <v>25258141.999999996</v>
      </c>
      <c r="J89" s="108"/>
      <c r="K89" s="109"/>
      <c r="L89" s="14">
        <v>10</v>
      </c>
      <c r="M89" s="14" t="s">
        <v>109</v>
      </c>
      <c r="N89" s="98" t="s">
        <v>117</v>
      </c>
      <c r="O89" s="99"/>
      <c r="P89" s="99"/>
      <c r="Q89" s="99"/>
      <c r="R89" s="100"/>
      <c r="S89" s="101">
        <v>2.48</v>
      </c>
      <c r="T89" s="102"/>
      <c r="U89" s="98" t="s">
        <v>109</v>
      </c>
      <c r="V89" s="100"/>
      <c r="W89" s="103">
        <f t="shared" si="8"/>
        <v>0</v>
      </c>
      <c r="X89" s="104"/>
      <c r="Y89" s="105">
        <f t="shared" si="46"/>
        <v>0</v>
      </c>
      <c r="Z89" s="106"/>
      <c r="AA89" s="51">
        <v>200</v>
      </c>
      <c r="AB89" s="51">
        <v>1.1000000000000001</v>
      </c>
      <c r="AC89" s="52" t="b">
        <f t="shared" si="47"/>
        <v>1</v>
      </c>
      <c r="AG89" s="16"/>
      <c r="AL89" s="63"/>
      <c r="BU89" t="str">
        <f t="shared" si="48"/>
        <v xml:space="preserve">A Prov  </v>
      </c>
      <c r="BV89" s="71" t="s">
        <v>262</v>
      </c>
      <c r="BW89" s="71">
        <v>10</v>
      </c>
      <c r="BX89" s="74" t="str">
        <f t="shared" si="49"/>
        <v>A Prov 00.01.00</v>
      </c>
      <c r="BY89">
        <f t="shared" si="52"/>
        <v>720</v>
      </c>
      <c r="BZ89" s="75" t="str">
        <f t="shared" si="50"/>
        <v>25258142</v>
      </c>
      <c r="CA89" s="75">
        <f t="shared" si="51"/>
        <v>0</v>
      </c>
      <c r="CB89"/>
      <c r="CC89" s="76" t="s">
        <v>263</v>
      </c>
    </row>
    <row r="90" spans="1:81" s="52" customFormat="1" ht="15" customHeight="1" x14ac:dyDescent="0.25">
      <c r="A90" s="13" t="s">
        <v>265</v>
      </c>
      <c r="B90" s="14"/>
      <c r="C90" s="14"/>
      <c r="D90" s="14"/>
      <c r="E90" s="14"/>
      <c r="F90" s="14"/>
      <c r="G90" s="14"/>
      <c r="H90" s="14"/>
      <c r="I90" s="67" t="s">
        <v>270</v>
      </c>
      <c r="J90" s="108"/>
      <c r="K90" s="109"/>
      <c r="L90" s="14">
        <v>5</v>
      </c>
      <c r="M90" s="14" t="s">
        <v>109</v>
      </c>
      <c r="N90" s="98" t="s">
        <v>200</v>
      </c>
      <c r="O90" s="99"/>
      <c r="P90" s="99"/>
      <c r="Q90" s="99"/>
      <c r="R90" s="100"/>
      <c r="S90" s="101">
        <v>3.08</v>
      </c>
      <c r="T90" s="102"/>
      <c r="U90" s="98" t="s">
        <v>109</v>
      </c>
      <c r="V90" s="100"/>
      <c r="W90" s="103">
        <f t="shared" ref="W90" si="59">J90*S90</f>
        <v>0</v>
      </c>
      <c r="X90" s="104"/>
      <c r="Y90" s="105">
        <f t="shared" ref="Y90" si="60">AB90*J90</f>
        <v>0</v>
      </c>
      <c r="Z90" s="106"/>
      <c r="AA90" s="51">
        <v>200</v>
      </c>
      <c r="AB90" s="51">
        <v>1.1000000000000001</v>
      </c>
      <c r="AC90" s="52" t="b">
        <f t="shared" ref="AC90" si="61">OR(AND(MOD(J90,L90)=0,J90&lt;=AA90),AND(code="omb",MOD(J90,L90)=0))</f>
        <v>1</v>
      </c>
      <c r="AG90" s="16"/>
      <c r="AL90" s="63"/>
      <c r="BU90" t="str">
        <f t="shared" ref="BU90" si="62">"A Prov " &amp; E$7</f>
        <v xml:space="preserve">A Prov  </v>
      </c>
      <c r="BV90" s="71" t="s">
        <v>262</v>
      </c>
      <c r="BW90" s="71">
        <v>10</v>
      </c>
      <c r="BX90" s="74" t="str">
        <f t="shared" si="49"/>
        <v>A Prov 00.01.00</v>
      </c>
      <c r="BY90">
        <f t="shared" si="52"/>
        <v>730</v>
      </c>
      <c r="BZ90" s="75" t="str">
        <f t="shared" ref="BZ90" si="63">TEXT(I90,"00000000")</f>
        <v>27046383</v>
      </c>
      <c r="CA90" s="75">
        <f t="shared" ref="CA90" si="64">J90</f>
        <v>0</v>
      </c>
      <c r="CB90"/>
      <c r="CC90" s="76" t="s">
        <v>263</v>
      </c>
    </row>
    <row r="91" spans="1:81" s="52" customFormat="1" ht="15" customHeight="1" x14ac:dyDescent="0.25">
      <c r="A91" s="13" t="s">
        <v>81</v>
      </c>
      <c r="B91" s="14"/>
      <c r="C91" s="14"/>
      <c r="D91" s="14"/>
      <c r="E91" s="14"/>
      <c r="F91" s="14"/>
      <c r="G91" s="14"/>
      <c r="H91" s="14"/>
      <c r="I91" s="67">
        <v>25829892</v>
      </c>
      <c r="J91" s="108"/>
      <c r="K91" s="109"/>
      <c r="L91" s="14">
        <v>5</v>
      </c>
      <c r="M91" s="14" t="s">
        <v>109</v>
      </c>
      <c r="N91" s="98" t="s">
        <v>200</v>
      </c>
      <c r="O91" s="99"/>
      <c r="P91" s="99"/>
      <c r="Q91" s="99"/>
      <c r="R91" s="100"/>
      <c r="S91" s="101">
        <v>1.1200000000000001</v>
      </c>
      <c r="T91" s="102"/>
      <c r="U91" s="98" t="s">
        <v>109</v>
      </c>
      <c r="V91" s="100"/>
      <c r="W91" s="103">
        <f t="shared" si="8"/>
        <v>0</v>
      </c>
      <c r="X91" s="104"/>
      <c r="Y91" s="105">
        <f t="shared" si="46"/>
        <v>0</v>
      </c>
      <c r="Z91" s="106"/>
      <c r="AA91" s="51">
        <v>200</v>
      </c>
      <c r="AB91" s="51">
        <v>1.01</v>
      </c>
      <c r="AC91" s="52" t="b">
        <f t="shared" si="47"/>
        <v>1</v>
      </c>
      <c r="AG91" s="16"/>
      <c r="AL91" s="63"/>
      <c r="BU91" t="str">
        <f t="shared" si="48"/>
        <v xml:space="preserve">A Prov  </v>
      </c>
      <c r="BV91" s="71" t="s">
        <v>262</v>
      </c>
      <c r="BW91" s="71">
        <v>10</v>
      </c>
      <c r="BX91" s="74" t="str">
        <f t="shared" si="49"/>
        <v>A Prov 00.01.00</v>
      </c>
      <c r="BY91">
        <f t="shared" si="52"/>
        <v>740</v>
      </c>
      <c r="BZ91" s="75" t="str">
        <f t="shared" si="50"/>
        <v>25829892</v>
      </c>
      <c r="CA91" s="75">
        <f t="shared" si="51"/>
        <v>0</v>
      </c>
      <c r="CB91"/>
      <c r="CC91" s="76" t="s">
        <v>263</v>
      </c>
    </row>
    <row r="92" spans="1:81" s="52" customFormat="1" ht="15" customHeight="1" x14ac:dyDescent="0.25">
      <c r="A92" s="13" t="s">
        <v>82</v>
      </c>
      <c r="B92" s="14"/>
      <c r="C92" s="14"/>
      <c r="D92" s="14"/>
      <c r="E92" s="14"/>
      <c r="F92" s="14"/>
      <c r="G92" s="14"/>
      <c r="H92" s="14"/>
      <c r="I92" s="67">
        <v>25829893</v>
      </c>
      <c r="J92" s="108"/>
      <c r="K92" s="109"/>
      <c r="L92" s="14">
        <v>5</v>
      </c>
      <c r="M92" s="14" t="s">
        <v>109</v>
      </c>
      <c r="N92" s="98" t="s">
        <v>200</v>
      </c>
      <c r="O92" s="99"/>
      <c r="P92" s="99"/>
      <c r="Q92" s="99"/>
      <c r="R92" s="100"/>
      <c r="S92" s="101">
        <v>1.55</v>
      </c>
      <c r="T92" s="102"/>
      <c r="U92" s="98" t="s">
        <v>109</v>
      </c>
      <c r="V92" s="100"/>
      <c r="W92" s="103">
        <f t="shared" si="8"/>
        <v>0</v>
      </c>
      <c r="X92" s="104"/>
      <c r="Y92" s="105">
        <f t="shared" si="46"/>
        <v>0</v>
      </c>
      <c r="Z92" s="106"/>
      <c r="AA92" s="51">
        <v>200</v>
      </c>
      <c r="AB92" s="51">
        <v>1.01</v>
      </c>
      <c r="AC92" s="52" t="b">
        <f t="shared" si="47"/>
        <v>1</v>
      </c>
      <c r="AG92" s="16"/>
      <c r="AL92" s="63"/>
      <c r="BU92" t="str">
        <f t="shared" si="48"/>
        <v xml:space="preserve">A Prov  </v>
      </c>
      <c r="BV92" s="71" t="s">
        <v>262</v>
      </c>
      <c r="BW92" s="71">
        <v>10</v>
      </c>
      <c r="BX92" s="74" t="str">
        <f t="shared" si="49"/>
        <v>A Prov 00.01.00</v>
      </c>
      <c r="BY92">
        <f t="shared" si="52"/>
        <v>750</v>
      </c>
      <c r="BZ92" s="75" t="str">
        <f t="shared" si="50"/>
        <v>25829893</v>
      </c>
      <c r="CA92" s="75">
        <f t="shared" si="51"/>
        <v>0</v>
      </c>
      <c r="CB92"/>
      <c r="CC92" s="76" t="s">
        <v>263</v>
      </c>
    </row>
    <row r="93" spans="1:81" s="52" customFormat="1" ht="15" customHeight="1" x14ac:dyDescent="0.25">
      <c r="A93" s="13" t="s">
        <v>83</v>
      </c>
      <c r="B93" s="14"/>
      <c r="C93" s="14"/>
      <c r="D93" s="14"/>
      <c r="E93" s="14"/>
      <c r="F93" s="14"/>
      <c r="G93" s="14"/>
      <c r="H93" s="14"/>
      <c r="I93" s="67">
        <v>25497570</v>
      </c>
      <c r="J93" s="108"/>
      <c r="K93" s="109"/>
      <c r="L93" s="14">
        <v>4</v>
      </c>
      <c r="M93" s="14" t="s">
        <v>104</v>
      </c>
      <c r="N93" s="98" t="s">
        <v>180</v>
      </c>
      <c r="O93" s="99"/>
      <c r="P93" s="99"/>
      <c r="Q93" s="99"/>
      <c r="R93" s="100"/>
      <c r="S93" s="101">
        <v>6.2</v>
      </c>
      <c r="T93" s="102"/>
      <c r="U93" s="98" t="s">
        <v>124</v>
      </c>
      <c r="V93" s="100"/>
      <c r="W93" s="103">
        <f t="shared" si="8"/>
        <v>0</v>
      </c>
      <c r="X93" s="104"/>
      <c r="Y93" s="105">
        <f t="shared" si="46"/>
        <v>0</v>
      </c>
      <c r="Z93" s="106"/>
      <c r="AA93" s="51">
        <v>80</v>
      </c>
      <c r="AB93" s="51">
        <v>2.6</v>
      </c>
      <c r="AC93" s="52" t="b">
        <f t="shared" si="47"/>
        <v>1</v>
      </c>
      <c r="AG93" s="16"/>
      <c r="AL93" s="63"/>
      <c r="BU93" t="str">
        <f t="shared" si="48"/>
        <v xml:space="preserve">A Prov  </v>
      </c>
      <c r="BV93" s="71" t="s">
        <v>262</v>
      </c>
      <c r="BW93" s="71">
        <v>10</v>
      </c>
      <c r="BX93" s="74" t="str">
        <f t="shared" si="49"/>
        <v>A Prov 00.01.00</v>
      </c>
      <c r="BY93">
        <f t="shared" si="52"/>
        <v>760</v>
      </c>
      <c r="BZ93" s="75" t="str">
        <f t="shared" si="50"/>
        <v>25497570</v>
      </c>
      <c r="CA93" s="75">
        <f t="shared" si="51"/>
        <v>0</v>
      </c>
      <c r="CB93"/>
      <c r="CC93" s="76" t="s">
        <v>263</v>
      </c>
    </row>
    <row r="94" spans="1:81" s="52" customFormat="1" ht="15" customHeight="1" x14ac:dyDescent="0.25">
      <c r="A94" s="13" t="s">
        <v>84</v>
      </c>
      <c r="B94" s="14"/>
      <c r="C94" s="14"/>
      <c r="D94" s="14"/>
      <c r="E94" s="14"/>
      <c r="F94" s="14"/>
      <c r="G94" s="14"/>
      <c r="H94" s="14"/>
      <c r="I94" s="67">
        <v>21193873</v>
      </c>
      <c r="J94" s="108"/>
      <c r="K94" s="109"/>
      <c r="L94" s="14">
        <v>10</v>
      </c>
      <c r="M94" s="14" t="s">
        <v>109</v>
      </c>
      <c r="N94" s="98" t="s">
        <v>117</v>
      </c>
      <c r="O94" s="99"/>
      <c r="P94" s="99"/>
      <c r="Q94" s="99"/>
      <c r="R94" s="100"/>
      <c r="S94" s="101">
        <v>1.85</v>
      </c>
      <c r="T94" s="102"/>
      <c r="U94" s="98" t="s">
        <v>109</v>
      </c>
      <c r="V94" s="100"/>
      <c r="W94" s="103">
        <f t="shared" ref="W94:W132" si="65">J94*S94</f>
        <v>0</v>
      </c>
      <c r="X94" s="104"/>
      <c r="Y94" s="105">
        <f t="shared" si="46"/>
        <v>0</v>
      </c>
      <c r="Z94" s="106"/>
      <c r="AA94" s="51">
        <v>200</v>
      </c>
      <c r="AB94" s="51">
        <v>1.1000000000000001</v>
      </c>
      <c r="AC94" s="52" t="b">
        <f t="shared" si="47"/>
        <v>1</v>
      </c>
      <c r="AG94" s="16"/>
      <c r="AL94" s="63"/>
      <c r="BU94" t="str">
        <f t="shared" si="48"/>
        <v xml:space="preserve">A Prov  </v>
      </c>
      <c r="BV94" s="71" t="s">
        <v>262</v>
      </c>
      <c r="BW94" s="71">
        <v>10</v>
      </c>
      <c r="BX94" s="74" t="str">
        <f t="shared" si="49"/>
        <v>A Prov 00.01.00</v>
      </c>
      <c r="BY94">
        <f t="shared" si="52"/>
        <v>770</v>
      </c>
      <c r="BZ94" s="75" t="str">
        <f t="shared" si="50"/>
        <v>21193873</v>
      </c>
      <c r="CA94" s="75">
        <f t="shared" si="51"/>
        <v>0</v>
      </c>
      <c r="CB94"/>
      <c r="CC94" s="76" t="s">
        <v>263</v>
      </c>
    </row>
    <row r="95" spans="1:81" s="52" customFormat="1" ht="15" customHeight="1" x14ac:dyDescent="0.25">
      <c r="A95" s="13" t="s">
        <v>85</v>
      </c>
      <c r="B95" s="14"/>
      <c r="C95" s="14"/>
      <c r="D95" s="14"/>
      <c r="E95" s="14"/>
      <c r="F95" s="14"/>
      <c r="G95" s="14"/>
      <c r="H95" s="14"/>
      <c r="I95" s="67">
        <v>25258091</v>
      </c>
      <c r="J95" s="108"/>
      <c r="K95" s="109"/>
      <c r="L95" s="14">
        <v>6</v>
      </c>
      <c r="M95" s="14" t="s">
        <v>110</v>
      </c>
      <c r="N95" s="98" t="s">
        <v>183</v>
      </c>
      <c r="O95" s="99"/>
      <c r="P95" s="99"/>
      <c r="Q95" s="99"/>
      <c r="R95" s="100"/>
      <c r="S95" s="101">
        <v>4.1500000000000004</v>
      </c>
      <c r="T95" s="102"/>
      <c r="U95" s="98" t="s">
        <v>127</v>
      </c>
      <c r="V95" s="100"/>
      <c r="W95" s="103">
        <f t="shared" si="65"/>
        <v>0</v>
      </c>
      <c r="X95" s="104"/>
      <c r="Y95" s="105">
        <f t="shared" si="46"/>
        <v>0</v>
      </c>
      <c r="Z95" s="106"/>
      <c r="AA95" s="51">
        <v>60</v>
      </c>
      <c r="AB95" s="51">
        <v>1.9</v>
      </c>
      <c r="AC95" s="52" t="b">
        <f t="shared" si="47"/>
        <v>1</v>
      </c>
      <c r="AG95" s="16"/>
      <c r="AL95" s="63"/>
      <c r="BU95" t="str">
        <f t="shared" si="48"/>
        <v xml:space="preserve">A Prov  </v>
      </c>
      <c r="BV95" s="71" t="s">
        <v>262</v>
      </c>
      <c r="BW95" s="71">
        <v>10</v>
      </c>
      <c r="BX95" s="74" t="str">
        <f t="shared" si="49"/>
        <v>A Prov 00.01.00</v>
      </c>
      <c r="BY95">
        <f t="shared" si="52"/>
        <v>780</v>
      </c>
      <c r="BZ95" s="75" t="str">
        <f t="shared" si="50"/>
        <v>25258091</v>
      </c>
      <c r="CA95" s="75">
        <f t="shared" si="51"/>
        <v>0</v>
      </c>
      <c r="CB95"/>
      <c r="CC95" s="76" t="s">
        <v>263</v>
      </c>
    </row>
    <row r="96" spans="1:81" s="52" customFormat="1" ht="15" customHeight="1" x14ac:dyDescent="0.25">
      <c r="A96" s="13" t="s">
        <v>229</v>
      </c>
      <c r="B96" s="14"/>
      <c r="C96" s="14"/>
      <c r="D96" s="14"/>
      <c r="E96" s="14"/>
      <c r="F96" s="14"/>
      <c r="G96" s="14"/>
      <c r="H96" s="14"/>
      <c r="I96" s="67">
        <v>25845261.999999996</v>
      </c>
      <c r="J96" s="108"/>
      <c r="K96" s="109"/>
      <c r="L96" s="14">
        <v>10</v>
      </c>
      <c r="M96" s="14" t="s">
        <v>109</v>
      </c>
      <c r="N96" s="98" t="s">
        <v>117</v>
      </c>
      <c r="O96" s="99"/>
      <c r="P96" s="99"/>
      <c r="Q96" s="99"/>
      <c r="R96" s="100"/>
      <c r="S96" s="101">
        <v>2.67</v>
      </c>
      <c r="T96" s="102"/>
      <c r="U96" s="98" t="s">
        <v>109</v>
      </c>
      <c r="V96" s="100"/>
      <c r="W96" s="103">
        <f t="shared" si="65"/>
        <v>0</v>
      </c>
      <c r="X96" s="104"/>
      <c r="Y96" s="105">
        <f t="shared" si="46"/>
        <v>0</v>
      </c>
      <c r="Z96" s="106"/>
      <c r="AA96" s="51">
        <v>200</v>
      </c>
      <c r="AB96" s="51">
        <v>1.1000000000000001</v>
      </c>
      <c r="AC96" s="52" t="b">
        <f t="shared" si="47"/>
        <v>1</v>
      </c>
      <c r="AG96" s="16"/>
      <c r="AL96" s="63"/>
      <c r="BU96" t="str">
        <f t="shared" si="48"/>
        <v xml:space="preserve">A Prov  </v>
      </c>
      <c r="BV96" s="71" t="s">
        <v>262</v>
      </c>
      <c r="BW96" s="71">
        <v>10</v>
      </c>
      <c r="BX96" s="74" t="str">
        <f t="shared" si="49"/>
        <v>A Prov 00.01.00</v>
      </c>
      <c r="BY96">
        <f t="shared" si="52"/>
        <v>790</v>
      </c>
      <c r="BZ96" s="75" t="str">
        <f t="shared" si="50"/>
        <v>25845262</v>
      </c>
      <c r="CA96" s="75">
        <f t="shared" si="51"/>
        <v>0</v>
      </c>
      <c r="CB96"/>
      <c r="CC96" s="76" t="s">
        <v>263</v>
      </c>
    </row>
    <row r="97" spans="1:81" s="33" customFormat="1" ht="15" customHeight="1" x14ac:dyDescent="0.25">
      <c r="A97" s="30" t="s">
        <v>137</v>
      </c>
      <c r="B97" s="20"/>
      <c r="C97" s="20"/>
      <c r="D97" s="20"/>
      <c r="E97" s="20"/>
      <c r="F97" s="20"/>
      <c r="G97" s="20"/>
      <c r="H97" s="20"/>
      <c r="I97" s="20"/>
      <c r="J97" s="107"/>
      <c r="K97" s="107"/>
      <c r="L97" s="21"/>
      <c r="M97" s="21"/>
      <c r="N97" s="20"/>
      <c r="O97" s="20"/>
      <c r="P97" s="20"/>
      <c r="Q97" s="20"/>
      <c r="R97" s="20"/>
      <c r="S97" s="107"/>
      <c r="T97" s="107"/>
      <c r="U97" s="20"/>
      <c r="V97" s="20"/>
      <c r="W97" s="43"/>
      <c r="X97" s="43"/>
      <c r="Y97" s="20"/>
      <c r="Z97" s="19"/>
      <c r="AA97" s="31"/>
      <c r="AB97" s="31"/>
      <c r="AC97" s="32"/>
      <c r="AD97" s="52"/>
      <c r="AL97" s="61"/>
      <c r="BU97"/>
      <c r="BV97" s="71"/>
      <c r="BW97" s="71"/>
      <c r="BX97" s="74"/>
      <c r="BY97">
        <f t="shared" si="52"/>
        <v>800</v>
      </c>
      <c r="BZ97" s="75"/>
      <c r="CA97" s="75"/>
      <c r="CB97"/>
      <c r="CC97" s="76"/>
    </row>
    <row r="98" spans="1:81" s="52" customFormat="1" ht="15" customHeight="1" x14ac:dyDescent="0.25">
      <c r="A98" s="13" t="s">
        <v>86</v>
      </c>
      <c r="B98" s="14"/>
      <c r="C98" s="14"/>
      <c r="D98" s="14"/>
      <c r="E98" s="14"/>
      <c r="F98" s="14"/>
      <c r="G98" s="14"/>
      <c r="H98" s="14"/>
      <c r="I98" s="67">
        <v>25825018</v>
      </c>
      <c r="J98" s="108"/>
      <c r="K98" s="109"/>
      <c r="L98" s="14">
        <v>6</v>
      </c>
      <c r="M98" s="14" t="s">
        <v>110</v>
      </c>
      <c r="N98" s="167" t="s">
        <v>184</v>
      </c>
      <c r="O98" s="168"/>
      <c r="P98" s="168"/>
      <c r="Q98" s="168"/>
      <c r="R98" s="169"/>
      <c r="S98" s="101">
        <v>6.4</v>
      </c>
      <c r="T98" s="102"/>
      <c r="U98" s="98" t="s">
        <v>127</v>
      </c>
      <c r="V98" s="100"/>
      <c r="W98" s="103">
        <f t="shared" si="65"/>
        <v>0</v>
      </c>
      <c r="X98" s="104"/>
      <c r="Y98" s="105">
        <f t="shared" ref="Y98:Y102" si="66">AB98*J98</f>
        <v>0</v>
      </c>
      <c r="Z98" s="106"/>
      <c r="AA98" s="51">
        <v>60</v>
      </c>
      <c r="AB98" s="51">
        <v>2.1</v>
      </c>
      <c r="AC98" s="52" t="b">
        <f t="shared" ref="AC98:AC103" si="67">OR(AND(MOD(J98,L98)=0,J98&lt;=AA98),AND(code="omb",MOD(J98,L98)=0))</f>
        <v>1</v>
      </c>
      <c r="AG98" s="16"/>
      <c r="AL98" s="63"/>
      <c r="BU98" t="str">
        <f t="shared" ref="BU98:BU103" si="68">"A Prov " &amp; E$7</f>
        <v xml:space="preserve">A Prov  </v>
      </c>
      <c r="BV98" s="71" t="s">
        <v>262</v>
      </c>
      <c r="BW98" s="71">
        <v>10</v>
      </c>
      <c r="BX98" s="74" t="str">
        <f t="shared" ref="BX98:BX103" si="69">"A Prov " &amp;TEXT(Lieferdatum,"TT.MM.JJ")</f>
        <v>A Prov 00.01.00</v>
      </c>
      <c r="BY98">
        <f t="shared" si="52"/>
        <v>810</v>
      </c>
      <c r="BZ98" s="75" t="str">
        <f t="shared" si="50"/>
        <v>25825018</v>
      </c>
      <c r="CA98" s="75">
        <f t="shared" ref="CA98:CA103" si="70">J98</f>
        <v>0</v>
      </c>
      <c r="CB98"/>
      <c r="CC98" s="76" t="s">
        <v>263</v>
      </c>
    </row>
    <row r="99" spans="1:81" s="52" customFormat="1" ht="15" customHeight="1" x14ac:dyDescent="0.25">
      <c r="A99" s="13" t="s">
        <v>87</v>
      </c>
      <c r="B99" s="14"/>
      <c r="C99" s="14"/>
      <c r="D99" s="14"/>
      <c r="E99" s="14"/>
      <c r="F99" s="14"/>
      <c r="G99" s="14"/>
      <c r="H99" s="14"/>
      <c r="I99" s="67">
        <v>25778679.000000004</v>
      </c>
      <c r="J99" s="108"/>
      <c r="K99" s="109"/>
      <c r="L99" s="14">
        <v>120</v>
      </c>
      <c r="M99" s="14" t="s">
        <v>103</v>
      </c>
      <c r="N99" s="167" t="s">
        <v>161</v>
      </c>
      <c r="O99" s="168"/>
      <c r="P99" s="168"/>
      <c r="Q99" s="168"/>
      <c r="R99" s="169"/>
      <c r="S99" s="101">
        <v>0.3</v>
      </c>
      <c r="T99" s="102"/>
      <c r="U99" s="98" t="s">
        <v>122</v>
      </c>
      <c r="V99" s="100"/>
      <c r="W99" s="103">
        <f t="shared" si="65"/>
        <v>0</v>
      </c>
      <c r="X99" s="104"/>
      <c r="Y99" s="105">
        <f t="shared" si="66"/>
        <v>0</v>
      </c>
      <c r="Z99" s="106"/>
      <c r="AA99" s="51">
        <v>1200</v>
      </c>
      <c r="AB99" s="51">
        <v>0.12</v>
      </c>
      <c r="AC99" s="52" t="b">
        <f t="shared" si="67"/>
        <v>1</v>
      </c>
      <c r="AG99" s="16"/>
      <c r="AL99" s="63"/>
      <c r="BU99" t="str">
        <f t="shared" si="68"/>
        <v xml:space="preserve">A Prov  </v>
      </c>
      <c r="BV99" s="71" t="s">
        <v>262</v>
      </c>
      <c r="BW99" s="71">
        <v>10</v>
      </c>
      <c r="BX99" s="74" t="str">
        <f t="shared" si="69"/>
        <v>A Prov 00.01.00</v>
      </c>
      <c r="BY99">
        <f t="shared" si="52"/>
        <v>820</v>
      </c>
      <c r="BZ99" s="75" t="str">
        <f t="shared" si="50"/>
        <v>25778679</v>
      </c>
      <c r="CA99" s="75">
        <f t="shared" si="70"/>
        <v>0</v>
      </c>
      <c r="CB99"/>
      <c r="CC99" s="76" t="s">
        <v>263</v>
      </c>
    </row>
    <row r="100" spans="1:81" s="52" customFormat="1" ht="15" customHeight="1" x14ac:dyDescent="0.25">
      <c r="A100" s="13" t="s">
        <v>88</v>
      </c>
      <c r="B100" s="14"/>
      <c r="C100" s="14"/>
      <c r="D100" s="14"/>
      <c r="E100" s="14"/>
      <c r="F100" s="14"/>
      <c r="G100" s="14"/>
      <c r="H100" s="14"/>
      <c r="I100" s="67">
        <v>25245697</v>
      </c>
      <c r="J100" s="108"/>
      <c r="K100" s="109"/>
      <c r="L100" s="14">
        <v>6</v>
      </c>
      <c r="M100" s="14" t="s">
        <v>110</v>
      </c>
      <c r="N100" s="98" t="s">
        <v>185</v>
      </c>
      <c r="O100" s="99"/>
      <c r="P100" s="99"/>
      <c r="Q100" s="99"/>
      <c r="R100" s="100"/>
      <c r="S100" s="101">
        <v>7.25</v>
      </c>
      <c r="T100" s="102"/>
      <c r="U100" s="98" t="s">
        <v>127</v>
      </c>
      <c r="V100" s="100"/>
      <c r="W100" s="103">
        <f t="shared" si="65"/>
        <v>0</v>
      </c>
      <c r="X100" s="104"/>
      <c r="Y100" s="105">
        <f t="shared" si="66"/>
        <v>0</v>
      </c>
      <c r="Z100" s="106"/>
      <c r="AA100" s="51">
        <v>60</v>
      </c>
      <c r="AB100" s="51">
        <v>2.1</v>
      </c>
      <c r="AC100" s="52" t="b">
        <f t="shared" si="67"/>
        <v>1</v>
      </c>
      <c r="AG100" s="16"/>
      <c r="AL100" s="63"/>
      <c r="BU100" t="str">
        <f t="shared" si="68"/>
        <v xml:space="preserve">A Prov  </v>
      </c>
      <c r="BV100" s="71" t="s">
        <v>262</v>
      </c>
      <c r="BW100" s="71">
        <v>10</v>
      </c>
      <c r="BX100" s="74" t="str">
        <f t="shared" si="69"/>
        <v>A Prov 00.01.00</v>
      </c>
      <c r="BY100">
        <f t="shared" si="52"/>
        <v>830</v>
      </c>
      <c r="BZ100" s="75" t="str">
        <f t="shared" si="50"/>
        <v>25245697</v>
      </c>
      <c r="CA100" s="75">
        <f t="shared" si="70"/>
        <v>0</v>
      </c>
      <c r="CB100"/>
      <c r="CC100" s="76" t="s">
        <v>263</v>
      </c>
    </row>
    <row r="101" spans="1:81" s="52" customFormat="1" ht="15" customHeight="1" x14ac:dyDescent="0.25">
      <c r="A101" s="13" t="s">
        <v>89</v>
      </c>
      <c r="B101" s="14"/>
      <c r="C101" s="14"/>
      <c r="D101" s="14"/>
      <c r="E101" s="14"/>
      <c r="F101" s="14"/>
      <c r="G101" s="14"/>
      <c r="H101" s="14"/>
      <c r="I101" s="67">
        <v>25825020</v>
      </c>
      <c r="J101" s="108"/>
      <c r="K101" s="109"/>
      <c r="L101" s="14">
        <v>6</v>
      </c>
      <c r="M101" s="14" t="s">
        <v>110</v>
      </c>
      <c r="N101" s="98" t="s">
        <v>186</v>
      </c>
      <c r="O101" s="99"/>
      <c r="P101" s="99"/>
      <c r="Q101" s="99"/>
      <c r="R101" s="100"/>
      <c r="S101" s="101">
        <v>9.4499999999999993</v>
      </c>
      <c r="T101" s="102"/>
      <c r="U101" s="98" t="s">
        <v>127</v>
      </c>
      <c r="V101" s="100"/>
      <c r="W101" s="103">
        <f t="shared" si="65"/>
        <v>0</v>
      </c>
      <c r="X101" s="104"/>
      <c r="Y101" s="105">
        <f t="shared" si="66"/>
        <v>0</v>
      </c>
      <c r="Z101" s="106"/>
      <c r="AA101" s="51">
        <v>60</v>
      </c>
      <c r="AB101" s="51">
        <v>2.1</v>
      </c>
      <c r="AC101" s="52" t="b">
        <f t="shared" si="67"/>
        <v>1</v>
      </c>
      <c r="AG101" s="16"/>
      <c r="AL101" s="63"/>
      <c r="BU101" t="str">
        <f t="shared" si="68"/>
        <v xml:space="preserve">A Prov  </v>
      </c>
      <c r="BV101" s="71" t="s">
        <v>262</v>
      </c>
      <c r="BW101" s="71">
        <v>10</v>
      </c>
      <c r="BX101" s="74" t="str">
        <f t="shared" si="69"/>
        <v>A Prov 00.01.00</v>
      </c>
      <c r="BY101">
        <f t="shared" si="52"/>
        <v>840</v>
      </c>
      <c r="BZ101" s="75" t="str">
        <f t="shared" si="50"/>
        <v>25825020</v>
      </c>
      <c r="CA101" s="75">
        <f t="shared" si="70"/>
        <v>0</v>
      </c>
      <c r="CB101"/>
      <c r="CC101" s="76" t="s">
        <v>263</v>
      </c>
    </row>
    <row r="102" spans="1:81" s="52" customFormat="1" ht="15" customHeight="1" x14ac:dyDescent="0.25">
      <c r="A102" s="13" t="s">
        <v>90</v>
      </c>
      <c r="B102" s="14"/>
      <c r="C102" s="14"/>
      <c r="D102" s="14"/>
      <c r="E102" s="14"/>
      <c r="F102" s="14"/>
      <c r="G102" s="14"/>
      <c r="H102" s="14"/>
      <c r="I102" s="67">
        <v>25454872.999999996</v>
      </c>
      <c r="J102" s="108"/>
      <c r="K102" s="109"/>
      <c r="L102" s="14">
        <v>6</v>
      </c>
      <c r="M102" s="14" t="s">
        <v>110</v>
      </c>
      <c r="N102" s="98" t="s">
        <v>187</v>
      </c>
      <c r="O102" s="99"/>
      <c r="P102" s="99"/>
      <c r="Q102" s="99"/>
      <c r="R102" s="100"/>
      <c r="S102" s="101">
        <v>5.7</v>
      </c>
      <c r="T102" s="102"/>
      <c r="U102" s="98" t="s">
        <v>127</v>
      </c>
      <c r="V102" s="100"/>
      <c r="W102" s="103">
        <f t="shared" si="65"/>
        <v>0</v>
      </c>
      <c r="X102" s="104"/>
      <c r="Y102" s="105">
        <f t="shared" si="66"/>
        <v>0</v>
      </c>
      <c r="Z102" s="106"/>
      <c r="AA102" s="51">
        <v>60</v>
      </c>
      <c r="AB102" s="51">
        <v>2.1</v>
      </c>
      <c r="AC102" s="52" t="b">
        <f t="shared" si="67"/>
        <v>1</v>
      </c>
      <c r="AG102" s="16"/>
      <c r="AL102" s="63"/>
      <c r="BU102" t="str">
        <f t="shared" si="68"/>
        <v xml:space="preserve">A Prov  </v>
      </c>
      <c r="BV102" s="71" t="s">
        <v>262</v>
      </c>
      <c r="BW102" s="71">
        <v>10</v>
      </c>
      <c r="BX102" s="74" t="str">
        <f t="shared" si="69"/>
        <v>A Prov 00.01.00</v>
      </c>
      <c r="BY102">
        <f t="shared" si="52"/>
        <v>850</v>
      </c>
      <c r="BZ102" s="75" t="str">
        <f t="shared" si="50"/>
        <v>25454873</v>
      </c>
      <c r="CA102" s="75">
        <f t="shared" si="70"/>
        <v>0</v>
      </c>
      <c r="CB102"/>
      <c r="CC102" s="76" t="s">
        <v>263</v>
      </c>
    </row>
    <row r="103" spans="1:81" s="52" customFormat="1" ht="15" customHeight="1" x14ac:dyDescent="0.25">
      <c r="A103" s="13" t="s">
        <v>230</v>
      </c>
      <c r="B103" s="13"/>
      <c r="C103" s="14"/>
      <c r="D103" s="14"/>
      <c r="E103" s="14"/>
      <c r="F103" s="14"/>
      <c r="G103" s="14"/>
      <c r="H103" s="14"/>
      <c r="I103" s="67">
        <v>25845458</v>
      </c>
      <c r="J103" s="108"/>
      <c r="K103" s="109"/>
      <c r="L103" s="14">
        <v>6</v>
      </c>
      <c r="M103" s="14" t="s">
        <v>110</v>
      </c>
      <c r="N103" s="180" t="s">
        <v>231</v>
      </c>
      <c r="O103" s="181"/>
      <c r="P103" s="181"/>
      <c r="Q103" s="181"/>
      <c r="R103" s="182"/>
      <c r="S103" s="101">
        <v>9.5</v>
      </c>
      <c r="T103" s="102"/>
      <c r="U103" s="98" t="s">
        <v>127</v>
      </c>
      <c r="V103" s="100"/>
      <c r="W103" s="103">
        <f t="shared" ref="W103" si="71">J103*S103</f>
        <v>0</v>
      </c>
      <c r="X103" s="104"/>
      <c r="Y103" s="105">
        <f t="shared" ref="Y103" si="72">AB103*J103</f>
        <v>0</v>
      </c>
      <c r="Z103" s="106"/>
      <c r="AA103" s="51">
        <v>60</v>
      </c>
      <c r="AB103" s="51">
        <v>3.2</v>
      </c>
      <c r="AC103" s="52" t="b">
        <f t="shared" si="67"/>
        <v>1</v>
      </c>
      <c r="AG103" s="16"/>
      <c r="AL103" s="63"/>
      <c r="BU103" t="str">
        <f t="shared" si="68"/>
        <v xml:space="preserve">A Prov  </v>
      </c>
      <c r="BV103" s="71" t="s">
        <v>262</v>
      </c>
      <c r="BW103" s="71">
        <v>10</v>
      </c>
      <c r="BX103" s="74" t="str">
        <f t="shared" si="69"/>
        <v>A Prov 00.01.00</v>
      </c>
      <c r="BY103">
        <f t="shared" si="52"/>
        <v>860</v>
      </c>
      <c r="BZ103" s="75" t="str">
        <f t="shared" si="50"/>
        <v>25845458</v>
      </c>
      <c r="CA103" s="75">
        <f t="shared" si="70"/>
        <v>0</v>
      </c>
      <c r="CB103"/>
      <c r="CC103" s="76" t="s">
        <v>263</v>
      </c>
    </row>
    <row r="104" spans="1:81" s="33" customFormat="1" ht="15" customHeight="1" x14ac:dyDescent="0.25">
      <c r="A104" s="30" t="s">
        <v>228</v>
      </c>
      <c r="B104" s="20"/>
      <c r="C104" s="20"/>
      <c r="D104" s="20"/>
      <c r="E104" s="20"/>
      <c r="F104" s="20"/>
      <c r="G104" s="20"/>
      <c r="H104" s="20"/>
      <c r="I104" s="20"/>
      <c r="J104" s="107"/>
      <c r="K104" s="107"/>
      <c r="L104" s="21"/>
      <c r="M104" s="21"/>
      <c r="N104" s="20"/>
      <c r="O104" s="20"/>
      <c r="P104" s="20"/>
      <c r="Q104" s="20"/>
      <c r="R104" s="20"/>
      <c r="S104" s="107"/>
      <c r="T104" s="107"/>
      <c r="U104" s="20"/>
      <c r="V104" s="20"/>
      <c r="W104" s="43"/>
      <c r="X104" s="43"/>
      <c r="Y104" s="20"/>
      <c r="Z104" s="19"/>
      <c r="AA104" s="31"/>
      <c r="AB104" s="31"/>
      <c r="AC104" s="32"/>
      <c r="AD104" s="52"/>
      <c r="AL104" s="61"/>
      <c r="BU104"/>
      <c r="BV104" s="71"/>
      <c r="BW104" s="71"/>
      <c r="BX104" s="74"/>
      <c r="BY104">
        <f t="shared" si="52"/>
        <v>870</v>
      </c>
      <c r="BZ104" s="75"/>
      <c r="CA104" s="75"/>
      <c r="CB104"/>
      <c r="CC104" s="76"/>
    </row>
    <row r="105" spans="1:81" s="52" customFormat="1" ht="15" customHeight="1" x14ac:dyDescent="0.25">
      <c r="A105" s="13" t="s">
        <v>70</v>
      </c>
      <c r="B105" s="14"/>
      <c r="C105" s="14"/>
      <c r="D105" s="14"/>
      <c r="E105" s="14"/>
      <c r="F105" s="14"/>
      <c r="G105" s="14"/>
      <c r="H105" s="14"/>
      <c r="I105" s="67">
        <v>21193820</v>
      </c>
      <c r="J105" s="108"/>
      <c r="K105" s="109"/>
      <c r="L105" s="14">
        <v>50</v>
      </c>
      <c r="M105" s="14" t="s">
        <v>21</v>
      </c>
      <c r="N105" s="98" t="s">
        <v>222</v>
      </c>
      <c r="O105" s="99"/>
      <c r="P105" s="99"/>
      <c r="Q105" s="99"/>
      <c r="R105" s="100"/>
      <c r="S105" s="101">
        <v>0.67</v>
      </c>
      <c r="T105" s="102"/>
      <c r="U105" s="98" t="s">
        <v>121</v>
      </c>
      <c r="V105" s="100"/>
      <c r="W105" s="103">
        <f t="shared" ref="W105" si="73">J105*S105</f>
        <v>0</v>
      </c>
      <c r="X105" s="104"/>
      <c r="Y105" s="105">
        <f t="shared" ref="Y105" si="74">AB105*J105</f>
        <v>0</v>
      </c>
      <c r="Z105" s="106"/>
      <c r="AA105" s="51">
        <v>1000</v>
      </c>
      <c r="AB105" s="51">
        <v>0.09</v>
      </c>
      <c r="AC105" s="52" t="b">
        <f t="shared" ref="AC105" si="75">OR(AND(MOD(J105,L105)=0,J105&lt;=AA105),AND(code="omb",MOD(J105,L105)=0))</f>
        <v>1</v>
      </c>
      <c r="AG105" s="16"/>
      <c r="AL105" s="63"/>
      <c r="BU105" t="str">
        <f t="shared" ref="BU105:BU113" si="76">"A Prov " &amp; E$7</f>
        <v xml:space="preserve">A Prov  </v>
      </c>
      <c r="BV105" s="71" t="s">
        <v>262</v>
      </c>
      <c r="BW105" s="71">
        <v>10</v>
      </c>
      <c r="BX105" s="74" t="str">
        <f t="shared" ref="BX105:BX113" si="77">"A Prov " &amp;TEXT(Lieferdatum,"TT.MM.JJ")</f>
        <v>A Prov 00.01.00</v>
      </c>
      <c r="BY105">
        <f t="shared" si="52"/>
        <v>880</v>
      </c>
      <c r="BZ105" s="75" t="str">
        <f t="shared" si="50"/>
        <v>21193820</v>
      </c>
      <c r="CA105" s="75">
        <f t="shared" ref="CA105:CA113" si="78">J105</f>
        <v>0</v>
      </c>
      <c r="CB105"/>
      <c r="CC105" s="76" t="s">
        <v>263</v>
      </c>
    </row>
    <row r="106" spans="1:81" s="52" customFormat="1" ht="15" customHeight="1" x14ac:dyDescent="0.25">
      <c r="A106" s="13" t="s">
        <v>268</v>
      </c>
      <c r="B106" s="14"/>
      <c r="C106" s="14"/>
      <c r="D106" s="14"/>
      <c r="E106" s="14"/>
      <c r="F106" s="14"/>
      <c r="G106" s="14"/>
      <c r="H106" s="14"/>
      <c r="I106" s="67">
        <v>25840760</v>
      </c>
      <c r="J106" s="108"/>
      <c r="K106" s="109"/>
      <c r="L106" s="14">
        <v>50</v>
      </c>
      <c r="M106" s="14" t="s">
        <v>21</v>
      </c>
      <c r="N106" s="98" t="s">
        <v>153</v>
      </c>
      <c r="O106" s="99"/>
      <c r="P106" s="99"/>
      <c r="Q106" s="99"/>
      <c r="R106" s="100"/>
      <c r="S106" s="101">
        <v>0.82</v>
      </c>
      <c r="T106" s="102"/>
      <c r="U106" s="98" t="s">
        <v>121</v>
      </c>
      <c r="V106" s="100"/>
      <c r="W106" s="103">
        <f>J106*S106</f>
        <v>0</v>
      </c>
      <c r="X106" s="104"/>
      <c r="Y106" s="105">
        <f>AB106*J106</f>
        <v>0</v>
      </c>
      <c r="Z106" s="106"/>
      <c r="AA106" s="51">
        <v>1000</v>
      </c>
      <c r="AB106" s="51">
        <v>5.5E-2</v>
      </c>
      <c r="AC106" s="52" t="b">
        <f>OR(AND(MOD(J106,L106)=0,J106&lt;=AA106),AND(code="omb",MOD(J106,L106)=0))</f>
        <v>1</v>
      </c>
      <c r="AG106" s="16"/>
      <c r="AL106" s="63"/>
      <c r="BU106" t="str">
        <f t="shared" si="76"/>
        <v xml:space="preserve">A Prov  </v>
      </c>
      <c r="BV106" s="71" t="s">
        <v>262</v>
      </c>
      <c r="BW106" s="71">
        <v>10</v>
      </c>
      <c r="BX106" s="74" t="str">
        <f t="shared" si="77"/>
        <v>A Prov 00.01.00</v>
      </c>
      <c r="BY106">
        <f t="shared" si="52"/>
        <v>890</v>
      </c>
      <c r="BZ106" s="75" t="str">
        <f t="shared" si="50"/>
        <v>25840760</v>
      </c>
      <c r="CA106" s="75">
        <f t="shared" si="78"/>
        <v>0</v>
      </c>
      <c r="CB106"/>
      <c r="CC106" s="76" t="s">
        <v>263</v>
      </c>
    </row>
    <row r="107" spans="1:81" s="52" customFormat="1" ht="15" customHeight="1" x14ac:dyDescent="0.25">
      <c r="A107" s="13" t="s">
        <v>269</v>
      </c>
      <c r="B107" s="14"/>
      <c r="C107" s="14"/>
      <c r="D107" s="14"/>
      <c r="E107" s="14"/>
      <c r="F107" s="14"/>
      <c r="G107" s="14"/>
      <c r="H107" s="14"/>
      <c r="I107" s="67">
        <v>27024706</v>
      </c>
      <c r="J107" s="108"/>
      <c r="K107" s="109"/>
      <c r="L107" s="14">
        <v>24</v>
      </c>
      <c r="M107" s="14" t="s">
        <v>21</v>
      </c>
      <c r="N107" s="98" t="s">
        <v>271</v>
      </c>
      <c r="O107" s="99"/>
      <c r="P107" s="99"/>
      <c r="Q107" s="99"/>
      <c r="R107" s="100"/>
      <c r="S107" s="101">
        <v>1</v>
      </c>
      <c r="T107" s="102"/>
      <c r="U107" s="98" t="s">
        <v>121</v>
      </c>
      <c r="V107" s="100"/>
      <c r="W107" s="103">
        <f t="shared" ref="W107" si="79">J107*S107</f>
        <v>0</v>
      </c>
      <c r="X107" s="104"/>
      <c r="Y107" s="105">
        <f t="shared" ref="Y107" si="80">AB107*J107</f>
        <v>0</v>
      </c>
      <c r="Z107" s="106"/>
      <c r="AA107" s="51">
        <v>480</v>
      </c>
      <c r="AB107" s="51">
        <v>0.115</v>
      </c>
      <c r="AC107" s="52" t="b">
        <f t="shared" ref="AC107" si="81">OR(AND(MOD(J107,L107)=0,J107&lt;=AA107),AND(code="omb",MOD(J107,L107)=0))</f>
        <v>1</v>
      </c>
      <c r="AG107" s="16"/>
      <c r="AL107" s="63"/>
      <c r="BU107" t="str">
        <f t="shared" si="76"/>
        <v xml:space="preserve">A Prov  </v>
      </c>
      <c r="BV107" s="71" t="s">
        <v>262</v>
      </c>
      <c r="BW107" s="71">
        <v>10</v>
      </c>
      <c r="BX107" s="74" t="str">
        <f t="shared" si="77"/>
        <v>A Prov 00.01.00</v>
      </c>
      <c r="BY107">
        <f t="shared" si="52"/>
        <v>900</v>
      </c>
      <c r="BZ107" s="75" t="str">
        <f t="shared" si="50"/>
        <v>27024706</v>
      </c>
      <c r="CA107" s="75">
        <f t="shared" si="78"/>
        <v>0</v>
      </c>
      <c r="CB107"/>
      <c r="CC107" s="76" t="s">
        <v>263</v>
      </c>
    </row>
    <row r="108" spans="1:81" s="52" customFormat="1" ht="15" customHeight="1" x14ac:dyDescent="0.25">
      <c r="A108" s="13" t="s">
        <v>226</v>
      </c>
      <c r="B108" s="14"/>
      <c r="C108" s="14"/>
      <c r="D108" s="14"/>
      <c r="E108" s="14"/>
      <c r="F108" s="14"/>
      <c r="G108" s="14"/>
      <c r="H108" s="14"/>
      <c r="I108" s="67">
        <v>21193825</v>
      </c>
      <c r="J108" s="108"/>
      <c r="K108" s="109"/>
      <c r="L108" s="14">
        <v>24</v>
      </c>
      <c r="M108" s="14" t="s">
        <v>110</v>
      </c>
      <c r="N108" s="98" t="s">
        <v>227</v>
      </c>
      <c r="O108" s="99"/>
      <c r="P108" s="99"/>
      <c r="Q108" s="99"/>
      <c r="R108" s="100"/>
      <c r="S108" s="101">
        <v>3.9</v>
      </c>
      <c r="T108" s="102"/>
      <c r="U108" s="98" t="s">
        <v>127</v>
      </c>
      <c r="V108" s="100"/>
      <c r="W108" s="103">
        <f t="shared" ref="W108" si="82">J108*S108</f>
        <v>0</v>
      </c>
      <c r="X108" s="104"/>
      <c r="Y108" s="105">
        <f t="shared" ref="Y108" si="83">AB108*J108</f>
        <v>0</v>
      </c>
      <c r="Z108" s="106"/>
      <c r="AA108" s="51">
        <v>960</v>
      </c>
      <c r="AB108" s="51">
        <v>0.55000000000000004</v>
      </c>
      <c r="AC108" s="52" t="b">
        <f t="shared" ref="AC108" si="84">OR(AND(MOD(J108,L108)=0,J108&lt;=AA108),AND(code="omb",MOD(J108,L108)=0))</f>
        <v>1</v>
      </c>
      <c r="AG108" s="16"/>
      <c r="AL108" s="63"/>
      <c r="BU108" t="str">
        <f t="shared" si="76"/>
        <v xml:space="preserve">A Prov  </v>
      </c>
      <c r="BV108" s="71" t="s">
        <v>262</v>
      </c>
      <c r="BW108" s="71">
        <v>10</v>
      </c>
      <c r="BX108" s="74" t="str">
        <f t="shared" si="77"/>
        <v>A Prov 00.01.00</v>
      </c>
      <c r="BY108">
        <f t="shared" si="52"/>
        <v>910</v>
      </c>
      <c r="BZ108" s="75" t="str">
        <f t="shared" si="50"/>
        <v>21193825</v>
      </c>
      <c r="CA108" s="75">
        <f t="shared" si="78"/>
        <v>0</v>
      </c>
      <c r="CB108"/>
      <c r="CC108" s="76" t="s">
        <v>263</v>
      </c>
    </row>
    <row r="109" spans="1:81" s="52" customFormat="1" ht="15" customHeight="1" x14ac:dyDescent="0.25">
      <c r="A109" s="13" t="s">
        <v>69</v>
      </c>
      <c r="B109" s="14"/>
      <c r="C109" s="14"/>
      <c r="D109" s="14"/>
      <c r="E109" s="14"/>
      <c r="F109" s="14"/>
      <c r="G109" s="14"/>
      <c r="H109" s="14"/>
      <c r="I109" s="67">
        <v>21193831</v>
      </c>
      <c r="J109" s="108"/>
      <c r="K109" s="109"/>
      <c r="L109" s="14">
        <v>12</v>
      </c>
      <c r="M109" s="14" t="s">
        <v>110</v>
      </c>
      <c r="N109" s="98" t="s">
        <v>178</v>
      </c>
      <c r="O109" s="99"/>
      <c r="P109" s="99"/>
      <c r="Q109" s="99"/>
      <c r="R109" s="100"/>
      <c r="S109" s="101">
        <v>3.15</v>
      </c>
      <c r="T109" s="102"/>
      <c r="U109" s="98" t="s">
        <v>127</v>
      </c>
      <c r="V109" s="100"/>
      <c r="W109" s="103">
        <f>J109*S109</f>
        <v>0</v>
      </c>
      <c r="X109" s="104"/>
      <c r="Y109" s="105">
        <f t="shared" ref="Y109" si="85">AB109*J109</f>
        <v>0</v>
      </c>
      <c r="Z109" s="106"/>
      <c r="AA109" s="51">
        <v>240</v>
      </c>
      <c r="AB109" s="51">
        <v>1.25</v>
      </c>
      <c r="AC109" s="52" t="b">
        <f>OR(AND(MOD(J109,L109)=0,J109&lt;=AA109),AND(code="omb",MOD(J109,L109)=0))</f>
        <v>1</v>
      </c>
      <c r="AG109" s="16"/>
      <c r="AL109" s="63"/>
      <c r="BU109" t="str">
        <f t="shared" si="76"/>
        <v xml:space="preserve">A Prov  </v>
      </c>
      <c r="BV109" s="71" t="s">
        <v>262</v>
      </c>
      <c r="BW109" s="71">
        <v>10</v>
      </c>
      <c r="BX109" s="74" t="str">
        <f t="shared" si="77"/>
        <v>A Prov 00.01.00</v>
      </c>
      <c r="BY109">
        <f t="shared" si="52"/>
        <v>920</v>
      </c>
      <c r="BZ109" s="75" t="str">
        <f t="shared" si="50"/>
        <v>21193831</v>
      </c>
      <c r="CA109" s="75">
        <f t="shared" si="78"/>
        <v>0</v>
      </c>
      <c r="CB109"/>
      <c r="CC109" s="76" t="s">
        <v>263</v>
      </c>
    </row>
    <row r="110" spans="1:81" s="52" customFormat="1" ht="15" customHeight="1" x14ac:dyDescent="0.25">
      <c r="A110" s="13" t="s">
        <v>243</v>
      </c>
      <c r="B110" s="14"/>
      <c r="C110" s="14"/>
      <c r="D110" s="14"/>
      <c r="E110" s="14"/>
      <c r="F110" s="14"/>
      <c r="G110" s="14"/>
      <c r="H110" s="14"/>
      <c r="I110" s="67">
        <v>25823631.999999996</v>
      </c>
      <c r="J110" s="108"/>
      <c r="K110" s="109"/>
      <c r="L110" s="14">
        <v>40</v>
      </c>
      <c r="M110" s="14" t="s">
        <v>104</v>
      </c>
      <c r="N110" s="98" t="s">
        <v>120</v>
      </c>
      <c r="O110" s="99"/>
      <c r="P110" s="99"/>
      <c r="Q110" s="99"/>
      <c r="R110" s="100"/>
      <c r="S110" s="101">
        <v>1.5</v>
      </c>
      <c r="T110" s="102"/>
      <c r="U110" s="98" t="s">
        <v>124</v>
      </c>
      <c r="V110" s="100"/>
      <c r="W110" s="103">
        <f t="shared" ref="W110:W112" si="86">J110*S110</f>
        <v>0</v>
      </c>
      <c r="X110" s="104"/>
      <c r="Y110" s="105">
        <f t="shared" ref="Y110:Y112" si="87">AB110*J110</f>
        <v>0</v>
      </c>
      <c r="Z110" s="106"/>
      <c r="AA110" s="51">
        <v>960</v>
      </c>
      <c r="AB110" s="51">
        <v>0.155</v>
      </c>
      <c r="AC110" s="52" t="b">
        <f t="shared" ref="AC110:AC112" si="88">OR(AND(MOD(J110,L110)=0,J110&lt;=AA110),AND(code="omb",MOD(J110,L110)=0))</f>
        <v>1</v>
      </c>
      <c r="AG110" s="16"/>
      <c r="AL110" s="63"/>
      <c r="BU110" t="str">
        <f t="shared" si="76"/>
        <v xml:space="preserve">A Prov  </v>
      </c>
      <c r="BV110" s="71" t="s">
        <v>262</v>
      </c>
      <c r="BW110" s="71">
        <v>10</v>
      </c>
      <c r="BX110" s="74" t="str">
        <f t="shared" si="77"/>
        <v>A Prov 00.01.00</v>
      </c>
      <c r="BY110">
        <f t="shared" si="52"/>
        <v>930</v>
      </c>
      <c r="BZ110" s="75" t="str">
        <f t="shared" si="50"/>
        <v>25823632</v>
      </c>
      <c r="CA110" s="75">
        <f t="shared" si="78"/>
        <v>0</v>
      </c>
      <c r="CB110"/>
      <c r="CC110" s="76" t="s">
        <v>263</v>
      </c>
    </row>
    <row r="111" spans="1:81" s="52" customFormat="1" ht="15" customHeight="1" x14ac:dyDescent="0.25">
      <c r="A111" s="13" t="s">
        <v>244</v>
      </c>
      <c r="B111" s="14"/>
      <c r="C111" s="14"/>
      <c r="D111" s="14"/>
      <c r="E111" s="14"/>
      <c r="F111" s="14"/>
      <c r="G111" s="14"/>
      <c r="H111" s="14"/>
      <c r="I111" s="67">
        <v>25823633</v>
      </c>
      <c r="J111" s="108"/>
      <c r="K111" s="109"/>
      <c r="L111" s="14">
        <v>40</v>
      </c>
      <c r="M111" s="14" t="s">
        <v>104</v>
      </c>
      <c r="N111" s="98" t="s">
        <v>120</v>
      </c>
      <c r="O111" s="99"/>
      <c r="P111" s="99"/>
      <c r="Q111" s="99"/>
      <c r="R111" s="100"/>
      <c r="S111" s="101">
        <v>2</v>
      </c>
      <c r="T111" s="102"/>
      <c r="U111" s="98" t="s">
        <v>124</v>
      </c>
      <c r="V111" s="100"/>
      <c r="W111" s="103">
        <f t="shared" si="86"/>
        <v>0</v>
      </c>
      <c r="X111" s="104"/>
      <c r="Y111" s="105">
        <f t="shared" si="87"/>
        <v>0</v>
      </c>
      <c r="Z111" s="106"/>
      <c r="AA111" s="51">
        <v>960</v>
      </c>
      <c r="AB111" s="51">
        <v>0.155</v>
      </c>
      <c r="AC111" s="52" t="b">
        <f t="shared" si="88"/>
        <v>1</v>
      </c>
      <c r="AG111" s="16"/>
      <c r="AL111" s="63"/>
      <c r="BU111" t="str">
        <f t="shared" si="76"/>
        <v xml:space="preserve">A Prov  </v>
      </c>
      <c r="BV111" s="71" t="s">
        <v>262</v>
      </c>
      <c r="BW111" s="71">
        <v>10</v>
      </c>
      <c r="BX111" s="74" t="str">
        <f t="shared" si="77"/>
        <v>A Prov 00.01.00</v>
      </c>
      <c r="BY111">
        <f t="shared" si="52"/>
        <v>940</v>
      </c>
      <c r="BZ111" s="75" t="str">
        <f t="shared" si="50"/>
        <v>25823633</v>
      </c>
      <c r="CA111" s="75">
        <f t="shared" si="78"/>
        <v>0</v>
      </c>
      <c r="CB111"/>
      <c r="CC111" s="76" t="s">
        <v>263</v>
      </c>
    </row>
    <row r="112" spans="1:81" s="52" customFormat="1" ht="15" customHeight="1" x14ac:dyDescent="0.25">
      <c r="A112" s="13" t="s">
        <v>245</v>
      </c>
      <c r="B112" s="14"/>
      <c r="C112" s="14"/>
      <c r="D112" s="14"/>
      <c r="E112" s="14"/>
      <c r="F112" s="14"/>
      <c r="G112" s="14"/>
      <c r="H112" s="14"/>
      <c r="I112" s="67">
        <v>27014131.000000004</v>
      </c>
      <c r="J112" s="108"/>
      <c r="K112" s="109"/>
      <c r="L112" s="14">
        <v>40</v>
      </c>
      <c r="M112" s="14" t="s">
        <v>104</v>
      </c>
      <c r="N112" s="98" t="s">
        <v>218</v>
      </c>
      <c r="O112" s="99"/>
      <c r="P112" s="99"/>
      <c r="Q112" s="99"/>
      <c r="R112" s="100"/>
      <c r="S112" s="101">
        <v>2</v>
      </c>
      <c r="T112" s="102"/>
      <c r="U112" s="98" t="s">
        <v>124</v>
      </c>
      <c r="V112" s="100"/>
      <c r="W112" s="103">
        <f t="shared" si="86"/>
        <v>0</v>
      </c>
      <c r="X112" s="104"/>
      <c r="Y112" s="105">
        <f t="shared" si="87"/>
        <v>0</v>
      </c>
      <c r="Z112" s="106"/>
      <c r="AA112" s="51">
        <v>960</v>
      </c>
      <c r="AB112" s="51">
        <v>0.155</v>
      </c>
      <c r="AC112" s="52" t="b">
        <f t="shared" si="88"/>
        <v>1</v>
      </c>
      <c r="AG112" s="16"/>
      <c r="AL112" s="63"/>
      <c r="BU112" t="str">
        <f t="shared" si="76"/>
        <v xml:space="preserve">A Prov  </v>
      </c>
      <c r="BV112" s="71" t="s">
        <v>262</v>
      </c>
      <c r="BW112" s="71">
        <v>10</v>
      </c>
      <c r="BX112" s="74" t="str">
        <f t="shared" si="77"/>
        <v>A Prov 00.01.00</v>
      </c>
      <c r="BY112">
        <f t="shared" si="52"/>
        <v>950</v>
      </c>
      <c r="BZ112" s="75" t="str">
        <f t="shared" si="50"/>
        <v>27014131</v>
      </c>
      <c r="CA112" s="75">
        <f t="shared" si="78"/>
        <v>0</v>
      </c>
      <c r="CB112"/>
      <c r="CC112" s="76" t="s">
        <v>263</v>
      </c>
    </row>
    <row r="113" spans="1:81" s="52" customFormat="1" ht="15" customHeight="1" x14ac:dyDescent="0.25">
      <c r="A113" s="13" t="s">
        <v>224</v>
      </c>
      <c r="B113" s="14"/>
      <c r="C113" s="14"/>
      <c r="D113" s="14"/>
      <c r="E113" s="14"/>
      <c r="F113" s="14"/>
      <c r="G113" s="14"/>
      <c r="H113" s="14"/>
      <c r="I113" s="67">
        <v>25778698</v>
      </c>
      <c r="J113" s="108"/>
      <c r="K113" s="109"/>
      <c r="L113" s="14">
        <v>48</v>
      </c>
      <c r="M113" s="14" t="s">
        <v>21</v>
      </c>
      <c r="N113" s="98" t="s">
        <v>225</v>
      </c>
      <c r="O113" s="99"/>
      <c r="P113" s="99"/>
      <c r="Q113" s="99"/>
      <c r="R113" s="100"/>
      <c r="S113" s="101">
        <v>1.45</v>
      </c>
      <c r="T113" s="102"/>
      <c r="U113" s="98" t="s">
        <v>121</v>
      </c>
      <c r="V113" s="100"/>
      <c r="W113" s="103">
        <f t="shared" ref="W113" si="89">J113*S113</f>
        <v>0</v>
      </c>
      <c r="X113" s="104"/>
      <c r="Y113" s="105">
        <f t="shared" ref="Y113" si="90">AB113*J113</f>
        <v>0</v>
      </c>
      <c r="Z113" s="106"/>
      <c r="AA113" s="51">
        <v>960</v>
      </c>
      <c r="AB113" s="51">
        <v>0.22500000000000001</v>
      </c>
      <c r="AC113" s="52" t="b">
        <f t="shared" ref="AC113" si="91">OR(AND(MOD(J113,L113)=0,J113&lt;=AA113),AND(code="omb",MOD(J113,L113)=0))</f>
        <v>1</v>
      </c>
      <c r="AG113" s="16"/>
      <c r="AL113" s="63"/>
      <c r="BU113" t="str">
        <f t="shared" si="76"/>
        <v xml:space="preserve">A Prov  </v>
      </c>
      <c r="BV113" s="71" t="s">
        <v>262</v>
      </c>
      <c r="BW113" s="71">
        <v>10</v>
      </c>
      <c r="BX113" s="74" t="str">
        <f t="shared" si="77"/>
        <v>A Prov 00.01.00</v>
      </c>
      <c r="BY113">
        <f t="shared" si="52"/>
        <v>960</v>
      </c>
      <c r="BZ113" s="75" t="str">
        <f t="shared" si="50"/>
        <v>25778698</v>
      </c>
      <c r="CA113" s="75">
        <f t="shared" si="78"/>
        <v>0</v>
      </c>
      <c r="CB113"/>
      <c r="CC113" s="76" t="s">
        <v>263</v>
      </c>
    </row>
    <row r="114" spans="1:81" s="33" customFormat="1" ht="15" customHeight="1" x14ac:dyDescent="0.25">
      <c r="A114" s="30" t="s">
        <v>139</v>
      </c>
      <c r="B114" s="20"/>
      <c r="C114" s="20"/>
      <c r="D114" s="20"/>
      <c r="E114" s="20"/>
      <c r="F114" s="20"/>
      <c r="G114" s="20"/>
      <c r="H114" s="20"/>
      <c r="I114" s="20"/>
      <c r="J114" s="107"/>
      <c r="K114" s="107"/>
      <c r="L114" s="21"/>
      <c r="M114" s="21"/>
      <c r="N114" s="20"/>
      <c r="O114" s="20"/>
      <c r="P114" s="20"/>
      <c r="Q114" s="20"/>
      <c r="R114" s="20"/>
      <c r="S114" s="107"/>
      <c r="T114" s="107"/>
      <c r="U114" s="20"/>
      <c r="V114" s="20"/>
      <c r="W114" s="43"/>
      <c r="X114" s="43"/>
      <c r="Y114" s="20"/>
      <c r="Z114" s="19"/>
      <c r="AA114" s="31"/>
      <c r="AB114" s="31"/>
      <c r="AC114" s="32"/>
      <c r="AD114" s="52"/>
      <c r="AL114" s="61"/>
      <c r="BU114"/>
      <c r="BV114" s="71"/>
      <c r="BW114" s="71"/>
      <c r="BX114" s="74"/>
      <c r="BY114">
        <f t="shared" si="52"/>
        <v>970</v>
      </c>
      <c r="BZ114" s="75"/>
      <c r="CA114" s="75"/>
      <c r="CB114"/>
      <c r="CC114" s="76"/>
    </row>
    <row r="115" spans="1:81" s="52" customFormat="1" ht="15" customHeight="1" x14ac:dyDescent="0.25">
      <c r="A115" s="13" t="s">
        <v>91</v>
      </c>
      <c r="B115" s="14"/>
      <c r="C115" s="14"/>
      <c r="D115" s="14"/>
      <c r="E115" s="14"/>
      <c r="F115" s="14"/>
      <c r="G115" s="14"/>
      <c r="H115" s="14"/>
      <c r="I115" s="67">
        <v>25214337.999999996</v>
      </c>
      <c r="J115" s="108"/>
      <c r="K115" s="109"/>
      <c r="L115" s="14">
        <v>54</v>
      </c>
      <c r="M115" s="14" t="s">
        <v>108</v>
      </c>
      <c r="N115" s="98" t="s">
        <v>188</v>
      </c>
      <c r="O115" s="99"/>
      <c r="P115" s="99"/>
      <c r="Q115" s="99"/>
      <c r="R115" s="100"/>
      <c r="S115" s="101">
        <v>0.65</v>
      </c>
      <c r="T115" s="102"/>
      <c r="U115" s="98" t="s">
        <v>129</v>
      </c>
      <c r="V115" s="100"/>
      <c r="W115" s="103">
        <f t="shared" si="65"/>
        <v>0</v>
      </c>
      <c r="X115" s="104"/>
      <c r="Y115" s="105">
        <f t="shared" ref="Y115:Y132" si="92">AB115*J115</f>
        <v>0</v>
      </c>
      <c r="Z115" s="106"/>
      <c r="AA115" s="51">
        <v>1080</v>
      </c>
      <c r="AB115" s="51">
        <v>0.05</v>
      </c>
      <c r="AC115" s="52" t="b">
        <f t="shared" ref="AC115:AC132" si="93">OR(AND(MOD(J115,L115)=0,J115&lt;=AA115),AND(code="omb",MOD(J115,L115)=0))</f>
        <v>1</v>
      </c>
      <c r="AG115" s="16"/>
      <c r="AL115" s="63"/>
      <c r="BU115" t="str">
        <f t="shared" ref="BU115:BU132" si="94">"A Prov " &amp; E$7</f>
        <v xml:space="preserve">A Prov  </v>
      </c>
      <c r="BV115" s="71" t="s">
        <v>262</v>
      </c>
      <c r="BW115" s="71">
        <v>10</v>
      </c>
      <c r="BX115" s="74" t="str">
        <f t="shared" ref="BX115:BX132" si="95">"A Prov " &amp;TEXT(Lieferdatum,"TT.MM.JJ")</f>
        <v>A Prov 00.01.00</v>
      </c>
      <c r="BY115">
        <f t="shared" si="52"/>
        <v>980</v>
      </c>
      <c r="BZ115" s="75" t="str">
        <f t="shared" si="50"/>
        <v>25214338</v>
      </c>
      <c r="CA115" s="75">
        <f t="shared" ref="CA115:CA132" si="96">J115</f>
        <v>0</v>
      </c>
      <c r="CB115"/>
      <c r="CC115" s="76" t="s">
        <v>263</v>
      </c>
    </row>
    <row r="116" spans="1:81" s="52" customFormat="1" ht="15" customHeight="1" x14ac:dyDescent="0.25">
      <c r="A116" s="13" t="s">
        <v>235</v>
      </c>
      <c r="B116" s="14"/>
      <c r="C116" s="14"/>
      <c r="D116" s="14"/>
      <c r="E116" s="14"/>
      <c r="F116" s="14"/>
      <c r="G116" s="14"/>
      <c r="H116" s="14"/>
      <c r="I116" s="67">
        <v>27035398</v>
      </c>
      <c r="J116" s="108"/>
      <c r="K116" s="109"/>
      <c r="L116" s="14">
        <v>54</v>
      </c>
      <c r="M116" s="14" t="s">
        <v>108</v>
      </c>
      <c r="N116" s="98" t="s">
        <v>236</v>
      </c>
      <c r="O116" s="99"/>
      <c r="P116" s="99"/>
      <c r="Q116" s="99"/>
      <c r="R116" s="100"/>
      <c r="S116" s="101">
        <v>0.85</v>
      </c>
      <c r="T116" s="102"/>
      <c r="U116" s="98" t="s">
        <v>129</v>
      </c>
      <c r="V116" s="100"/>
      <c r="W116" s="103">
        <f t="shared" ref="W116" si="97">J116*S116</f>
        <v>0</v>
      </c>
      <c r="X116" s="104"/>
      <c r="Y116" s="105">
        <f t="shared" ref="Y116" si="98">AB116*J116</f>
        <v>0</v>
      </c>
      <c r="Z116" s="106"/>
      <c r="AA116" s="51">
        <v>1080</v>
      </c>
      <c r="AB116" s="51">
        <v>7.0000000000000007E-2</v>
      </c>
      <c r="AC116" s="52" t="b">
        <f t="shared" ref="AC116" si="99">OR(AND(MOD(J116,L116)=0,J116&lt;=AA116),AND(code="omb",MOD(J116,L116)=0))</f>
        <v>1</v>
      </c>
      <c r="AG116" s="16"/>
      <c r="AL116" s="63"/>
      <c r="BU116" t="str">
        <f t="shared" si="94"/>
        <v xml:space="preserve">A Prov  </v>
      </c>
      <c r="BV116" s="71" t="s">
        <v>262</v>
      </c>
      <c r="BW116" s="71">
        <v>10</v>
      </c>
      <c r="BX116" s="74" t="str">
        <f t="shared" si="95"/>
        <v>A Prov 00.01.00</v>
      </c>
      <c r="BY116">
        <f t="shared" si="52"/>
        <v>990</v>
      </c>
      <c r="BZ116" s="75" t="str">
        <f t="shared" si="50"/>
        <v>27035398</v>
      </c>
      <c r="CA116" s="75">
        <f t="shared" si="96"/>
        <v>0</v>
      </c>
      <c r="CB116"/>
      <c r="CC116" s="76" t="s">
        <v>263</v>
      </c>
    </row>
    <row r="117" spans="1:81" s="52" customFormat="1" ht="15" customHeight="1" x14ac:dyDescent="0.25">
      <c r="A117" s="13" t="s">
        <v>92</v>
      </c>
      <c r="B117" s="14"/>
      <c r="C117" s="14"/>
      <c r="D117" s="14"/>
      <c r="E117" s="14"/>
      <c r="F117" s="14"/>
      <c r="G117" s="14"/>
      <c r="H117" s="14"/>
      <c r="I117" s="67">
        <v>25675158</v>
      </c>
      <c r="J117" s="108"/>
      <c r="K117" s="109"/>
      <c r="L117" s="14">
        <v>100</v>
      </c>
      <c r="M117" s="14" t="s">
        <v>108</v>
      </c>
      <c r="N117" s="98" t="s">
        <v>189</v>
      </c>
      <c r="O117" s="99"/>
      <c r="P117" s="99"/>
      <c r="Q117" s="99"/>
      <c r="R117" s="100"/>
      <c r="S117" s="101">
        <v>0.45</v>
      </c>
      <c r="T117" s="102"/>
      <c r="U117" s="98" t="s">
        <v>129</v>
      </c>
      <c r="V117" s="100"/>
      <c r="W117" s="103">
        <f t="shared" si="65"/>
        <v>0</v>
      </c>
      <c r="X117" s="104"/>
      <c r="Y117" s="105">
        <f t="shared" si="92"/>
        <v>0</v>
      </c>
      <c r="Z117" s="106"/>
      <c r="AA117" s="51">
        <v>2000</v>
      </c>
      <c r="AB117" s="51">
        <v>0.06</v>
      </c>
      <c r="AC117" s="52" t="b">
        <f t="shared" si="93"/>
        <v>1</v>
      </c>
      <c r="AG117" s="16"/>
      <c r="AL117" s="63"/>
      <c r="BU117" t="str">
        <f t="shared" si="94"/>
        <v xml:space="preserve">A Prov  </v>
      </c>
      <c r="BV117" s="71" t="s">
        <v>262</v>
      </c>
      <c r="BW117" s="71">
        <v>10</v>
      </c>
      <c r="BX117" s="74" t="str">
        <f t="shared" si="95"/>
        <v>A Prov 00.01.00</v>
      </c>
      <c r="BY117">
        <f t="shared" si="52"/>
        <v>1000</v>
      </c>
      <c r="BZ117" s="75" t="str">
        <f t="shared" si="50"/>
        <v>25675158</v>
      </c>
      <c r="CA117" s="75">
        <f t="shared" si="96"/>
        <v>0</v>
      </c>
      <c r="CB117"/>
      <c r="CC117" s="76" t="s">
        <v>263</v>
      </c>
    </row>
    <row r="118" spans="1:81" s="52" customFormat="1" ht="15" customHeight="1" x14ac:dyDescent="0.25">
      <c r="A118" s="13" t="s">
        <v>93</v>
      </c>
      <c r="B118" s="14"/>
      <c r="C118" s="14"/>
      <c r="D118" s="14"/>
      <c r="E118" s="14"/>
      <c r="F118" s="14"/>
      <c r="G118" s="14"/>
      <c r="H118" s="14"/>
      <c r="I118" s="67">
        <v>25275246.000000004</v>
      </c>
      <c r="J118" s="108"/>
      <c r="K118" s="109"/>
      <c r="L118" s="14">
        <v>800</v>
      </c>
      <c r="M118" s="14" t="s">
        <v>21</v>
      </c>
      <c r="N118" s="98" t="s">
        <v>119</v>
      </c>
      <c r="O118" s="99"/>
      <c r="P118" s="99"/>
      <c r="Q118" s="99"/>
      <c r="R118" s="100"/>
      <c r="S118" s="101">
        <v>7.0000000000000007E-2</v>
      </c>
      <c r="T118" s="102"/>
      <c r="U118" s="98" t="s">
        <v>121</v>
      </c>
      <c r="V118" s="100"/>
      <c r="W118" s="103">
        <f t="shared" si="65"/>
        <v>0</v>
      </c>
      <c r="X118" s="104"/>
      <c r="Y118" s="105">
        <f t="shared" si="92"/>
        <v>0</v>
      </c>
      <c r="Z118" s="106"/>
      <c r="AA118" s="51">
        <v>8000</v>
      </c>
      <c r="AB118" s="51">
        <v>4.0000000000000001E-3</v>
      </c>
      <c r="AC118" s="52" t="b">
        <f t="shared" si="93"/>
        <v>1</v>
      </c>
      <c r="AG118" s="16"/>
      <c r="AL118" s="63"/>
      <c r="BU118" t="str">
        <f t="shared" si="94"/>
        <v xml:space="preserve">A Prov  </v>
      </c>
      <c r="BV118" s="71" t="s">
        <v>262</v>
      </c>
      <c r="BW118" s="71">
        <v>10</v>
      </c>
      <c r="BX118" s="74" t="str">
        <f t="shared" si="95"/>
        <v>A Prov 00.01.00</v>
      </c>
      <c r="BY118">
        <f t="shared" si="52"/>
        <v>1010</v>
      </c>
      <c r="BZ118" s="75" t="str">
        <f t="shared" si="50"/>
        <v>25275246</v>
      </c>
      <c r="CA118" s="75">
        <f t="shared" si="96"/>
        <v>0</v>
      </c>
      <c r="CB118"/>
      <c r="CC118" s="76" t="s">
        <v>263</v>
      </c>
    </row>
    <row r="119" spans="1:81" s="52" customFormat="1" ht="15" hidden="1" customHeight="1" x14ac:dyDescent="0.25">
      <c r="A119" s="13" t="s">
        <v>273</v>
      </c>
      <c r="B119" s="14"/>
      <c r="C119" s="14"/>
      <c r="D119" s="14"/>
      <c r="E119" s="14"/>
      <c r="F119" s="14"/>
      <c r="G119" s="14"/>
      <c r="H119" s="14"/>
      <c r="I119" s="67">
        <v>27044084</v>
      </c>
      <c r="J119" s="183"/>
      <c r="K119" s="184"/>
      <c r="L119" s="14">
        <v>100</v>
      </c>
      <c r="M119" s="14" t="s">
        <v>21</v>
      </c>
      <c r="N119" s="98" t="s">
        <v>272</v>
      </c>
      <c r="O119" s="99"/>
      <c r="P119" s="99"/>
      <c r="Q119" s="99"/>
      <c r="R119" s="100"/>
      <c r="S119" s="101">
        <v>0.38</v>
      </c>
      <c r="T119" s="102"/>
      <c r="U119" s="98" t="s">
        <v>121</v>
      </c>
      <c r="V119" s="100"/>
      <c r="W119" s="103">
        <f t="shared" ref="W119" si="100">J119*S119</f>
        <v>0</v>
      </c>
      <c r="X119" s="104"/>
      <c r="Y119" s="105">
        <f t="shared" ref="Y119" si="101">AB119*J119</f>
        <v>0</v>
      </c>
      <c r="Z119" s="106"/>
      <c r="AA119" s="51">
        <v>2000</v>
      </c>
      <c r="AB119" s="51">
        <v>3.3000000000000002E-2</v>
      </c>
      <c r="AC119" s="52" t="b">
        <f t="shared" si="93"/>
        <v>1</v>
      </c>
      <c r="AG119" s="16"/>
      <c r="AL119" s="63"/>
      <c r="BU119" t="str">
        <f t="shared" ref="BU119" si="102">"A Prov " &amp; E$7</f>
        <v xml:space="preserve">A Prov  </v>
      </c>
      <c r="BV119" s="71" t="s">
        <v>262</v>
      </c>
      <c r="BW119" s="71">
        <v>10</v>
      </c>
      <c r="BX119" s="74" t="str">
        <f t="shared" si="95"/>
        <v>A Prov 00.01.00</v>
      </c>
      <c r="BY119">
        <f t="shared" si="52"/>
        <v>1020</v>
      </c>
      <c r="BZ119" s="75" t="str">
        <f t="shared" ref="BZ119" si="103">TEXT(I119,"00000000")</f>
        <v>27044084</v>
      </c>
      <c r="CA119" s="75">
        <f t="shared" ref="CA119" si="104">J119</f>
        <v>0</v>
      </c>
      <c r="CB119"/>
      <c r="CC119" s="76" t="s">
        <v>263</v>
      </c>
    </row>
    <row r="120" spans="1:81" s="52" customFormat="1" ht="15" customHeight="1" x14ac:dyDescent="0.25">
      <c r="A120" s="13" t="s">
        <v>100</v>
      </c>
      <c r="B120" s="14"/>
      <c r="C120" s="14"/>
      <c r="D120" s="14"/>
      <c r="E120" s="14"/>
      <c r="F120" s="14"/>
      <c r="G120" s="14"/>
      <c r="H120" s="14"/>
      <c r="I120" s="67">
        <v>25830106</v>
      </c>
      <c r="J120" s="108"/>
      <c r="K120" s="109"/>
      <c r="L120" s="14">
        <v>100</v>
      </c>
      <c r="M120" s="14" t="s">
        <v>108</v>
      </c>
      <c r="N120" s="98" t="s">
        <v>196</v>
      </c>
      <c r="O120" s="99"/>
      <c r="P120" s="99"/>
      <c r="Q120" s="99"/>
      <c r="R120" s="100"/>
      <c r="S120" s="101">
        <v>0.49</v>
      </c>
      <c r="T120" s="102"/>
      <c r="U120" s="98" t="s">
        <v>129</v>
      </c>
      <c r="V120" s="100"/>
      <c r="W120" s="103">
        <f>J120*S120</f>
        <v>0</v>
      </c>
      <c r="X120" s="104"/>
      <c r="Y120" s="105">
        <f>AB120*J120</f>
        <v>0</v>
      </c>
      <c r="Z120" s="106"/>
      <c r="AA120" s="51">
        <v>2000</v>
      </c>
      <c r="AB120" s="51">
        <v>3.5000000000000003E-2</v>
      </c>
      <c r="AC120" s="52" t="b">
        <f>OR(AND(MOD(J120,L120)=0,J120&lt;=AA120),AND(code="omb",MOD(J120,L120)=0))</f>
        <v>1</v>
      </c>
      <c r="AG120" s="16"/>
      <c r="AL120" s="63"/>
      <c r="BU120" t="str">
        <f t="shared" si="94"/>
        <v xml:space="preserve">A Prov  </v>
      </c>
      <c r="BV120" s="71" t="s">
        <v>262</v>
      </c>
      <c r="BW120" s="71">
        <v>10</v>
      </c>
      <c r="BX120" s="74" t="str">
        <f t="shared" si="95"/>
        <v>A Prov 00.01.00</v>
      </c>
      <c r="BY120">
        <f>BY118+10</f>
        <v>1020</v>
      </c>
      <c r="BZ120" s="75" t="str">
        <f t="shared" si="50"/>
        <v>25830106</v>
      </c>
      <c r="CA120" s="75">
        <f t="shared" si="96"/>
        <v>0</v>
      </c>
      <c r="CB120"/>
      <c r="CC120" s="76" t="s">
        <v>263</v>
      </c>
    </row>
    <row r="121" spans="1:81" s="52" customFormat="1" ht="15" customHeight="1" x14ac:dyDescent="0.25">
      <c r="A121" s="13" t="s">
        <v>94</v>
      </c>
      <c r="B121" s="14"/>
      <c r="C121" s="14"/>
      <c r="D121" s="14"/>
      <c r="E121" s="14"/>
      <c r="F121" s="14"/>
      <c r="G121" s="14"/>
      <c r="H121" s="14"/>
      <c r="I121" s="67">
        <v>25830108</v>
      </c>
      <c r="J121" s="108"/>
      <c r="K121" s="109"/>
      <c r="L121" s="14">
        <v>100</v>
      </c>
      <c r="M121" s="14" t="s">
        <v>21</v>
      </c>
      <c r="N121" s="98" t="s">
        <v>190</v>
      </c>
      <c r="O121" s="99"/>
      <c r="P121" s="99"/>
      <c r="Q121" s="99"/>
      <c r="R121" s="100"/>
      <c r="S121" s="101">
        <v>0.21</v>
      </c>
      <c r="T121" s="102"/>
      <c r="U121" s="98" t="s">
        <v>121</v>
      </c>
      <c r="V121" s="100"/>
      <c r="W121" s="103">
        <f t="shared" si="65"/>
        <v>0</v>
      </c>
      <c r="X121" s="104"/>
      <c r="Y121" s="105">
        <f t="shared" si="92"/>
        <v>0</v>
      </c>
      <c r="Z121" s="106"/>
      <c r="AA121" s="51">
        <v>4000</v>
      </c>
      <c r="AB121" s="51">
        <v>2.5000000000000001E-2</v>
      </c>
      <c r="AC121" s="52" t="b">
        <f t="shared" si="93"/>
        <v>1</v>
      </c>
      <c r="AG121" s="16"/>
      <c r="AL121" s="63"/>
      <c r="BU121" t="str">
        <f t="shared" si="94"/>
        <v xml:space="preserve">A Prov  </v>
      </c>
      <c r="BV121" s="71" t="s">
        <v>262</v>
      </c>
      <c r="BW121" s="71">
        <v>10</v>
      </c>
      <c r="BX121" s="74" t="str">
        <f t="shared" si="95"/>
        <v>A Prov 00.01.00</v>
      </c>
      <c r="BY121">
        <f t="shared" si="52"/>
        <v>1030</v>
      </c>
      <c r="BZ121" s="75" t="str">
        <f t="shared" si="50"/>
        <v>25830108</v>
      </c>
      <c r="CA121" s="75">
        <f t="shared" si="96"/>
        <v>0</v>
      </c>
      <c r="CB121"/>
      <c r="CC121" s="76" t="s">
        <v>263</v>
      </c>
    </row>
    <row r="122" spans="1:81" s="52" customFormat="1" ht="15" customHeight="1" x14ac:dyDescent="0.25">
      <c r="A122" s="13" t="s">
        <v>95</v>
      </c>
      <c r="B122" s="14"/>
      <c r="C122" s="14"/>
      <c r="D122" s="14"/>
      <c r="E122" s="14"/>
      <c r="F122" s="14"/>
      <c r="G122" s="14"/>
      <c r="H122" s="14"/>
      <c r="I122" s="67">
        <v>21193906</v>
      </c>
      <c r="J122" s="108"/>
      <c r="K122" s="109"/>
      <c r="L122" s="14">
        <v>100</v>
      </c>
      <c r="M122" s="14" t="s">
        <v>21</v>
      </c>
      <c r="N122" s="98" t="s">
        <v>191</v>
      </c>
      <c r="O122" s="99"/>
      <c r="P122" s="99"/>
      <c r="Q122" s="99"/>
      <c r="R122" s="100"/>
      <c r="S122" s="101">
        <v>0.17</v>
      </c>
      <c r="T122" s="102"/>
      <c r="U122" s="98" t="s">
        <v>121</v>
      </c>
      <c r="V122" s="100"/>
      <c r="W122" s="103">
        <f t="shared" si="65"/>
        <v>0</v>
      </c>
      <c r="X122" s="104"/>
      <c r="Y122" s="105">
        <f t="shared" si="92"/>
        <v>0</v>
      </c>
      <c r="Z122" s="106"/>
      <c r="AA122" s="51">
        <v>2000</v>
      </c>
      <c r="AB122" s="51">
        <v>2.5000000000000001E-2</v>
      </c>
      <c r="AC122" s="52" t="b">
        <f t="shared" si="93"/>
        <v>1</v>
      </c>
      <c r="AG122" s="16"/>
      <c r="AL122" s="63"/>
      <c r="BU122" t="str">
        <f t="shared" si="94"/>
        <v xml:space="preserve">A Prov  </v>
      </c>
      <c r="BV122" s="71" t="s">
        <v>262</v>
      </c>
      <c r="BW122" s="71">
        <v>10</v>
      </c>
      <c r="BX122" s="74" t="str">
        <f t="shared" si="95"/>
        <v>A Prov 00.01.00</v>
      </c>
      <c r="BY122">
        <f t="shared" si="52"/>
        <v>1040</v>
      </c>
      <c r="BZ122" s="75" t="str">
        <f t="shared" si="50"/>
        <v>21193906</v>
      </c>
      <c r="CA122" s="75">
        <f t="shared" si="96"/>
        <v>0</v>
      </c>
      <c r="CB122"/>
      <c r="CC122" s="76" t="s">
        <v>263</v>
      </c>
    </row>
    <row r="123" spans="1:81" s="52" customFormat="1" ht="15" customHeight="1" x14ac:dyDescent="0.25">
      <c r="A123" s="13" t="s">
        <v>234</v>
      </c>
      <c r="B123" s="14"/>
      <c r="C123" s="14"/>
      <c r="D123" s="14"/>
      <c r="E123" s="14"/>
      <c r="F123" s="14"/>
      <c r="G123" s="14"/>
      <c r="H123" s="14"/>
      <c r="I123" s="67">
        <v>27035396.999999996</v>
      </c>
      <c r="J123" s="108"/>
      <c r="K123" s="109"/>
      <c r="L123" s="14">
        <v>48</v>
      </c>
      <c r="M123" s="14" t="s">
        <v>21</v>
      </c>
      <c r="N123" s="98" t="s">
        <v>237</v>
      </c>
      <c r="O123" s="99"/>
      <c r="P123" s="99"/>
      <c r="Q123" s="99"/>
      <c r="R123" s="100"/>
      <c r="S123" s="101">
        <v>0.75</v>
      </c>
      <c r="T123" s="102"/>
      <c r="U123" s="98" t="s">
        <v>121</v>
      </c>
      <c r="V123" s="100"/>
      <c r="W123" s="103">
        <f t="shared" ref="W123:W124" si="105">J123*S123</f>
        <v>0</v>
      </c>
      <c r="X123" s="104"/>
      <c r="Y123" s="105">
        <f t="shared" ref="Y123:Y124" si="106">AB123*J123</f>
        <v>0</v>
      </c>
      <c r="Z123" s="106"/>
      <c r="AA123" s="51">
        <v>960</v>
      </c>
      <c r="AB123" s="51">
        <v>0.04</v>
      </c>
      <c r="AC123" s="52" t="b">
        <f t="shared" ref="AC123:AC124" si="107">OR(AND(MOD(J123,L123)=0,J123&lt;=AA123),AND(code="omb",MOD(J123,L123)=0))</f>
        <v>1</v>
      </c>
      <c r="AG123" s="16"/>
      <c r="AL123" s="63"/>
      <c r="BU123" t="str">
        <f t="shared" si="94"/>
        <v xml:space="preserve">A Prov  </v>
      </c>
      <c r="BV123" s="71" t="s">
        <v>262</v>
      </c>
      <c r="BW123" s="71">
        <v>10</v>
      </c>
      <c r="BX123" s="74" t="str">
        <f t="shared" si="95"/>
        <v>A Prov 00.01.00</v>
      </c>
      <c r="BY123">
        <f t="shared" si="52"/>
        <v>1050</v>
      </c>
      <c r="BZ123" s="75" t="str">
        <f t="shared" si="50"/>
        <v>27035397</v>
      </c>
      <c r="CA123" s="75">
        <f t="shared" si="96"/>
        <v>0</v>
      </c>
      <c r="CB123"/>
      <c r="CC123" s="76" t="s">
        <v>263</v>
      </c>
    </row>
    <row r="124" spans="1:81" s="52" customFormat="1" ht="15" hidden="1" customHeight="1" x14ac:dyDescent="0.25">
      <c r="A124" s="13" t="s">
        <v>275</v>
      </c>
      <c r="B124" s="14"/>
      <c r="C124" s="14"/>
      <c r="D124" s="14"/>
      <c r="E124" s="14"/>
      <c r="F124" s="14"/>
      <c r="G124" s="14"/>
      <c r="H124" s="14"/>
      <c r="I124" s="67">
        <v>27044083</v>
      </c>
      <c r="J124" s="183"/>
      <c r="K124" s="184"/>
      <c r="L124" s="14">
        <v>60</v>
      </c>
      <c r="M124" s="14" t="s">
        <v>21</v>
      </c>
      <c r="N124" s="98" t="s">
        <v>274</v>
      </c>
      <c r="O124" s="99"/>
      <c r="P124" s="99"/>
      <c r="Q124" s="99"/>
      <c r="R124" s="100"/>
      <c r="S124" s="101">
        <v>0.57999999999999996</v>
      </c>
      <c r="T124" s="102"/>
      <c r="U124" s="98" t="s">
        <v>121</v>
      </c>
      <c r="V124" s="100"/>
      <c r="W124" s="103">
        <f t="shared" si="105"/>
        <v>0</v>
      </c>
      <c r="X124" s="104"/>
      <c r="Y124" s="105">
        <f t="shared" si="106"/>
        <v>0</v>
      </c>
      <c r="Z124" s="106"/>
      <c r="AA124" s="51">
        <v>1200</v>
      </c>
      <c r="AB124" s="51">
        <v>0.04</v>
      </c>
      <c r="AC124" s="52" t="b">
        <f t="shared" si="107"/>
        <v>1</v>
      </c>
      <c r="AG124" s="16"/>
      <c r="AL124" s="63"/>
      <c r="BU124" t="str">
        <f t="shared" ref="BU124" si="108">"A Prov " &amp; E$7</f>
        <v xml:space="preserve">A Prov  </v>
      </c>
      <c r="BV124" s="71" t="s">
        <v>262</v>
      </c>
      <c r="BW124" s="71">
        <v>10</v>
      </c>
      <c r="BX124" s="74" t="str">
        <f t="shared" si="95"/>
        <v>A Prov 00.01.00</v>
      </c>
      <c r="BY124">
        <f t="shared" si="52"/>
        <v>1060</v>
      </c>
      <c r="BZ124" s="75" t="str">
        <f t="shared" ref="BZ124" si="109">TEXT(I124,"00000000")</f>
        <v>27044083</v>
      </c>
      <c r="CA124" s="75">
        <f t="shared" ref="CA124" si="110">J124</f>
        <v>0</v>
      </c>
      <c r="CB124"/>
      <c r="CC124" s="76" t="s">
        <v>263</v>
      </c>
    </row>
    <row r="125" spans="1:81" s="52" customFormat="1" ht="15" customHeight="1" x14ac:dyDescent="0.25">
      <c r="A125" s="13" t="s">
        <v>96</v>
      </c>
      <c r="B125" s="14"/>
      <c r="C125" s="14"/>
      <c r="D125" s="14"/>
      <c r="E125" s="14"/>
      <c r="F125" s="14"/>
      <c r="G125" s="14"/>
      <c r="H125" s="14"/>
      <c r="I125" s="67">
        <v>25245717</v>
      </c>
      <c r="J125" s="108"/>
      <c r="K125" s="109"/>
      <c r="L125" s="14">
        <v>50</v>
      </c>
      <c r="M125" s="14" t="s">
        <v>108</v>
      </c>
      <c r="N125" s="98" t="s">
        <v>192</v>
      </c>
      <c r="O125" s="99"/>
      <c r="P125" s="99"/>
      <c r="Q125" s="99"/>
      <c r="R125" s="100"/>
      <c r="S125" s="101">
        <v>0.56000000000000005</v>
      </c>
      <c r="T125" s="102"/>
      <c r="U125" s="98" t="s">
        <v>129</v>
      </c>
      <c r="V125" s="100"/>
      <c r="W125" s="103">
        <f t="shared" si="65"/>
        <v>0</v>
      </c>
      <c r="X125" s="104"/>
      <c r="Y125" s="105">
        <f t="shared" si="92"/>
        <v>0</v>
      </c>
      <c r="Z125" s="106"/>
      <c r="AA125" s="51">
        <v>1000</v>
      </c>
      <c r="AB125" s="51">
        <v>5.5E-2</v>
      </c>
      <c r="AC125" s="52" t="b">
        <f t="shared" si="93"/>
        <v>1</v>
      </c>
      <c r="AG125" s="16"/>
      <c r="AL125" s="63"/>
      <c r="BU125" t="str">
        <f t="shared" si="94"/>
        <v xml:space="preserve">A Prov  </v>
      </c>
      <c r="BV125" s="71" t="s">
        <v>262</v>
      </c>
      <c r="BW125" s="71">
        <v>10</v>
      </c>
      <c r="BX125" s="74" t="str">
        <f t="shared" si="95"/>
        <v>A Prov 00.01.00</v>
      </c>
      <c r="BY125">
        <f>BY123+10</f>
        <v>1060</v>
      </c>
      <c r="BZ125" s="75" t="str">
        <f t="shared" si="50"/>
        <v>25245717</v>
      </c>
      <c r="CA125" s="75">
        <f t="shared" si="96"/>
        <v>0</v>
      </c>
      <c r="CB125"/>
      <c r="CC125" s="76" t="s">
        <v>263</v>
      </c>
    </row>
    <row r="126" spans="1:81" s="52" customFormat="1" ht="15" customHeight="1" x14ac:dyDescent="0.25">
      <c r="A126" s="13" t="s">
        <v>97</v>
      </c>
      <c r="B126" s="14"/>
      <c r="C126" s="14"/>
      <c r="D126" s="14"/>
      <c r="E126" s="14"/>
      <c r="F126" s="14"/>
      <c r="G126" s="14"/>
      <c r="H126" s="14"/>
      <c r="I126" s="67">
        <v>25697644</v>
      </c>
      <c r="J126" s="108"/>
      <c r="K126" s="109"/>
      <c r="L126" s="14">
        <v>120</v>
      </c>
      <c r="M126" s="14" t="s">
        <v>21</v>
      </c>
      <c r="N126" s="98" t="s">
        <v>193</v>
      </c>
      <c r="O126" s="99"/>
      <c r="P126" s="99"/>
      <c r="Q126" s="99"/>
      <c r="R126" s="100"/>
      <c r="S126" s="101">
        <v>0.42</v>
      </c>
      <c r="T126" s="102"/>
      <c r="U126" s="98" t="s">
        <v>121</v>
      </c>
      <c r="V126" s="100"/>
      <c r="W126" s="103">
        <f t="shared" si="65"/>
        <v>0</v>
      </c>
      <c r="X126" s="104"/>
      <c r="Y126" s="105">
        <f t="shared" si="92"/>
        <v>0</v>
      </c>
      <c r="Z126" s="106"/>
      <c r="AA126" s="51">
        <v>2400</v>
      </c>
      <c r="AB126" s="51">
        <v>2.4E-2</v>
      </c>
      <c r="AC126" s="52" t="b">
        <f t="shared" si="93"/>
        <v>1</v>
      </c>
      <c r="AG126" s="16"/>
      <c r="AL126" s="63"/>
      <c r="BU126" t="str">
        <f t="shared" si="94"/>
        <v xml:space="preserve">A Prov  </v>
      </c>
      <c r="BV126" s="71" t="s">
        <v>262</v>
      </c>
      <c r="BW126" s="71">
        <v>10</v>
      </c>
      <c r="BX126" s="74" t="str">
        <f t="shared" si="95"/>
        <v>A Prov 00.01.00</v>
      </c>
      <c r="BY126">
        <f t="shared" si="52"/>
        <v>1070</v>
      </c>
      <c r="BZ126" s="75" t="str">
        <f t="shared" si="50"/>
        <v>25697644</v>
      </c>
      <c r="CA126" s="75">
        <f t="shared" si="96"/>
        <v>0</v>
      </c>
      <c r="CB126"/>
      <c r="CC126" s="76" t="s">
        <v>263</v>
      </c>
    </row>
    <row r="127" spans="1:81" s="52" customFormat="1" ht="15" customHeight="1" x14ac:dyDescent="0.25">
      <c r="A127" s="13" t="s">
        <v>266</v>
      </c>
      <c r="B127" s="14"/>
      <c r="C127" s="14"/>
      <c r="D127" s="14"/>
      <c r="E127" s="14"/>
      <c r="F127" s="14"/>
      <c r="G127" s="14"/>
      <c r="H127" s="14"/>
      <c r="I127" s="67">
        <v>25853341</v>
      </c>
      <c r="J127" s="108"/>
      <c r="K127" s="109"/>
      <c r="L127" s="14">
        <v>72</v>
      </c>
      <c r="M127" s="14" t="s">
        <v>108</v>
      </c>
      <c r="N127" s="98" t="s">
        <v>208</v>
      </c>
      <c r="O127" s="99"/>
      <c r="P127" s="99"/>
      <c r="Q127" s="99"/>
      <c r="R127" s="100"/>
      <c r="S127" s="101">
        <v>0.35</v>
      </c>
      <c r="T127" s="102"/>
      <c r="U127" s="98" t="s">
        <v>129</v>
      </c>
      <c r="V127" s="100"/>
      <c r="W127" s="103">
        <f t="shared" ref="W127" si="111">J127*S127</f>
        <v>0</v>
      </c>
      <c r="X127" s="104"/>
      <c r="Y127" s="105">
        <f t="shared" ref="Y127" si="112">AB127*J127</f>
        <v>0</v>
      </c>
      <c r="Z127" s="106"/>
      <c r="AA127" s="51">
        <v>1440</v>
      </c>
      <c r="AB127" s="51">
        <v>5.5E-2</v>
      </c>
      <c r="AC127" s="52" t="b">
        <f>OR(AND(MOD(J127,L127)=0,J127&lt;=AA127),AND(code="omb",MOD(J127,L127)=0))</f>
        <v>1</v>
      </c>
      <c r="AG127" s="16"/>
      <c r="AL127" s="63"/>
      <c r="BU127" t="str">
        <f t="shared" si="94"/>
        <v xml:space="preserve">A Prov  </v>
      </c>
      <c r="BV127" s="71" t="s">
        <v>262</v>
      </c>
      <c r="BW127" s="71">
        <v>10</v>
      </c>
      <c r="BX127" s="74" t="str">
        <f t="shared" si="95"/>
        <v>A Prov 00.01.00</v>
      </c>
      <c r="BY127">
        <f t="shared" si="52"/>
        <v>1080</v>
      </c>
      <c r="BZ127" s="75" t="str">
        <f t="shared" si="50"/>
        <v>25853341</v>
      </c>
      <c r="CA127" s="75">
        <f t="shared" si="96"/>
        <v>0</v>
      </c>
      <c r="CB127"/>
      <c r="CC127" s="76" t="s">
        <v>263</v>
      </c>
    </row>
    <row r="128" spans="1:81" s="52" customFormat="1" ht="15" customHeight="1" x14ac:dyDescent="0.25">
      <c r="A128" s="13" t="s">
        <v>98</v>
      </c>
      <c r="B128" s="14"/>
      <c r="C128" s="14"/>
      <c r="D128" s="14"/>
      <c r="E128" s="14"/>
      <c r="F128" s="14"/>
      <c r="G128" s="14"/>
      <c r="H128" s="14"/>
      <c r="I128" s="67">
        <v>21193895.000000004</v>
      </c>
      <c r="J128" s="108"/>
      <c r="K128" s="109"/>
      <c r="L128" s="14">
        <v>48</v>
      </c>
      <c r="M128" s="14" t="s">
        <v>21</v>
      </c>
      <c r="N128" s="98" t="s">
        <v>194</v>
      </c>
      <c r="O128" s="99"/>
      <c r="P128" s="99"/>
      <c r="Q128" s="99"/>
      <c r="R128" s="100"/>
      <c r="S128" s="101">
        <v>0.4</v>
      </c>
      <c r="T128" s="102"/>
      <c r="U128" s="98" t="s">
        <v>121</v>
      </c>
      <c r="V128" s="100"/>
      <c r="W128" s="103">
        <f t="shared" si="65"/>
        <v>0</v>
      </c>
      <c r="X128" s="104"/>
      <c r="Y128" s="105">
        <f t="shared" si="92"/>
        <v>0</v>
      </c>
      <c r="Z128" s="106"/>
      <c r="AA128" s="51">
        <v>2400</v>
      </c>
      <c r="AB128" s="51">
        <v>5.5E-2</v>
      </c>
      <c r="AC128" s="52" t="b">
        <f t="shared" si="93"/>
        <v>1</v>
      </c>
      <c r="AG128" s="16"/>
      <c r="AL128" s="63"/>
      <c r="BU128" t="str">
        <f t="shared" si="94"/>
        <v xml:space="preserve">A Prov  </v>
      </c>
      <c r="BV128" s="71" t="s">
        <v>262</v>
      </c>
      <c r="BW128" s="71">
        <v>10</v>
      </c>
      <c r="BX128" s="74" t="str">
        <f t="shared" si="95"/>
        <v>A Prov 00.01.00</v>
      </c>
      <c r="BY128">
        <f t="shared" si="52"/>
        <v>1090</v>
      </c>
      <c r="BZ128" s="75" t="str">
        <f t="shared" si="50"/>
        <v>21193895</v>
      </c>
      <c r="CA128" s="75">
        <f t="shared" si="96"/>
        <v>0</v>
      </c>
      <c r="CB128"/>
      <c r="CC128" s="76" t="s">
        <v>263</v>
      </c>
    </row>
    <row r="129" spans="1:81" s="52" customFormat="1" ht="15" customHeight="1" x14ac:dyDescent="0.25">
      <c r="A129" s="13" t="s">
        <v>99</v>
      </c>
      <c r="B129" s="14"/>
      <c r="C129" s="14"/>
      <c r="D129" s="14"/>
      <c r="E129" s="14"/>
      <c r="F129" s="14"/>
      <c r="G129" s="14"/>
      <c r="H129" s="14"/>
      <c r="I129" s="67">
        <v>25830107</v>
      </c>
      <c r="J129" s="108"/>
      <c r="K129" s="109"/>
      <c r="L129" s="14">
        <v>100</v>
      </c>
      <c r="M129" s="14" t="s">
        <v>108</v>
      </c>
      <c r="N129" s="98" t="s">
        <v>195</v>
      </c>
      <c r="O129" s="99"/>
      <c r="P129" s="99"/>
      <c r="Q129" s="99"/>
      <c r="R129" s="100"/>
      <c r="S129" s="101">
        <v>0.44</v>
      </c>
      <c r="T129" s="102"/>
      <c r="U129" s="98" t="s">
        <v>129</v>
      </c>
      <c r="V129" s="100"/>
      <c r="W129" s="103">
        <f t="shared" si="65"/>
        <v>0</v>
      </c>
      <c r="X129" s="104"/>
      <c r="Y129" s="105">
        <f t="shared" si="92"/>
        <v>0</v>
      </c>
      <c r="Z129" s="106"/>
      <c r="AA129" s="51">
        <v>2000</v>
      </c>
      <c r="AB129" s="51">
        <v>5.6000000000000001E-2</v>
      </c>
      <c r="AC129" s="52" t="b">
        <f t="shared" si="93"/>
        <v>1</v>
      </c>
      <c r="AG129" s="16"/>
      <c r="AL129" s="63"/>
      <c r="BU129" t="str">
        <f t="shared" si="94"/>
        <v xml:space="preserve">A Prov  </v>
      </c>
      <c r="BV129" s="71" t="s">
        <v>262</v>
      </c>
      <c r="BW129" s="71">
        <v>10</v>
      </c>
      <c r="BX129" s="74" t="str">
        <f t="shared" si="95"/>
        <v>A Prov 00.01.00</v>
      </c>
      <c r="BY129">
        <f t="shared" si="52"/>
        <v>1100</v>
      </c>
      <c r="BZ129" s="75" t="str">
        <f t="shared" si="50"/>
        <v>25830107</v>
      </c>
      <c r="CA129" s="75">
        <f t="shared" si="96"/>
        <v>0</v>
      </c>
      <c r="CB129"/>
      <c r="CC129" s="76" t="s">
        <v>263</v>
      </c>
    </row>
    <row r="130" spans="1:81" s="52" customFormat="1" ht="15" customHeight="1" x14ac:dyDescent="0.25">
      <c r="A130" s="13" t="s">
        <v>233</v>
      </c>
      <c r="B130" s="14"/>
      <c r="C130" s="14"/>
      <c r="D130" s="14"/>
      <c r="E130" s="14"/>
      <c r="F130" s="14"/>
      <c r="G130" s="14"/>
      <c r="H130" s="14"/>
      <c r="I130" s="67">
        <v>25778694</v>
      </c>
      <c r="J130" s="108"/>
      <c r="K130" s="109"/>
      <c r="L130" s="14">
        <v>100</v>
      </c>
      <c r="M130" s="14" t="s">
        <v>21</v>
      </c>
      <c r="N130" s="98" t="s">
        <v>197</v>
      </c>
      <c r="O130" s="99"/>
      <c r="P130" s="99"/>
      <c r="Q130" s="99"/>
      <c r="R130" s="100"/>
      <c r="S130" s="101">
        <v>1.17</v>
      </c>
      <c r="T130" s="102"/>
      <c r="U130" s="98" t="s">
        <v>121</v>
      </c>
      <c r="V130" s="100"/>
      <c r="W130" s="103">
        <f t="shared" si="65"/>
        <v>0</v>
      </c>
      <c r="X130" s="104"/>
      <c r="Y130" s="105">
        <f t="shared" si="92"/>
        <v>0</v>
      </c>
      <c r="Z130" s="106"/>
      <c r="AA130" s="51">
        <v>1000</v>
      </c>
      <c r="AB130" s="51">
        <v>5.5E-2</v>
      </c>
      <c r="AC130" s="52" t="b">
        <f t="shared" si="93"/>
        <v>1</v>
      </c>
      <c r="AG130" s="16"/>
      <c r="AL130" s="63"/>
      <c r="BU130" t="str">
        <f t="shared" si="94"/>
        <v xml:space="preserve">A Prov  </v>
      </c>
      <c r="BV130" s="71" t="s">
        <v>262</v>
      </c>
      <c r="BW130" s="71">
        <v>10</v>
      </c>
      <c r="BX130" s="74" t="str">
        <f t="shared" si="95"/>
        <v>A Prov 00.01.00</v>
      </c>
      <c r="BY130">
        <f>BY129+10</f>
        <v>1110</v>
      </c>
      <c r="BZ130" s="75" t="str">
        <f t="shared" si="50"/>
        <v>25778694</v>
      </c>
      <c r="CA130" s="75">
        <f t="shared" si="96"/>
        <v>0</v>
      </c>
      <c r="CB130"/>
      <c r="CC130" s="76" t="s">
        <v>263</v>
      </c>
    </row>
    <row r="131" spans="1:81" s="52" customFormat="1" ht="15" customHeight="1" x14ac:dyDescent="0.25">
      <c r="A131" s="13" t="s">
        <v>101</v>
      </c>
      <c r="B131" s="14"/>
      <c r="C131" s="14"/>
      <c r="D131" s="14"/>
      <c r="E131" s="14"/>
      <c r="F131" s="14"/>
      <c r="G131" s="14"/>
      <c r="H131" s="14"/>
      <c r="I131" s="67">
        <v>25454912</v>
      </c>
      <c r="J131" s="108"/>
      <c r="K131" s="109"/>
      <c r="L131" s="14">
        <v>50</v>
      </c>
      <c r="M131" s="14" t="s">
        <v>108</v>
      </c>
      <c r="N131" s="98" t="s">
        <v>198</v>
      </c>
      <c r="O131" s="99"/>
      <c r="P131" s="99"/>
      <c r="Q131" s="99"/>
      <c r="R131" s="100"/>
      <c r="S131" s="101">
        <v>0.45</v>
      </c>
      <c r="T131" s="102"/>
      <c r="U131" s="98" t="s">
        <v>129</v>
      </c>
      <c r="V131" s="100"/>
      <c r="W131" s="103">
        <f t="shared" si="65"/>
        <v>0</v>
      </c>
      <c r="X131" s="104"/>
      <c r="Y131" s="105">
        <f t="shared" si="92"/>
        <v>0</v>
      </c>
      <c r="Z131" s="106"/>
      <c r="AA131" s="51">
        <v>2000</v>
      </c>
      <c r="AB131" s="51">
        <v>3.5000000000000003E-2</v>
      </c>
      <c r="AC131" s="52" t="b">
        <f t="shared" si="93"/>
        <v>1</v>
      </c>
      <c r="AG131" s="16"/>
      <c r="AL131" s="63"/>
      <c r="BU131" t="str">
        <f t="shared" si="94"/>
        <v xml:space="preserve">A Prov  </v>
      </c>
      <c r="BV131" s="71" t="s">
        <v>262</v>
      </c>
      <c r="BW131" s="71">
        <v>10</v>
      </c>
      <c r="BX131" s="74" t="str">
        <f t="shared" si="95"/>
        <v>A Prov 00.01.00</v>
      </c>
      <c r="BY131">
        <f t="shared" si="52"/>
        <v>1120</v>
      </c>
      <c r="BZ131" s="75" t="str">
        <f t="shared" si="50"/>
        <v>25454912</v>
      </c>
      <c r="CA131" s="75">
        <f t="shared" si="96"/>
        <v>0</v>
      </c>
      <c r="CB131"/>
      <c r="CC131" s="76" t="s">
        <v>263</v>
      </c>
    </row>
    <row r="132" spans="1:81" s="52" customFormat="1" ht="15" customHeight="1" x14ac:dyDescent="0.25">
      <c r="A132" s="13" t="s">
        <v>102</v>
      </c>
      <c r="B132" s="14"/>
      <c r="C132" s="14"/>
      <c r="D132" s="14"/>
      <c r="E132" s="14"/>
      <c r="F132" s="14"/>
      <c r="G132" s="14"/>
      <c r="H132" s="14"/>
      <c r="I132" s="67">
        <v>25245713.999999996</v>
      </c>
      <c r="J132" s="108"/>
      <c r="K132" s="109"/>
      <c r="L132" s="14">
        <v>100</v>
      </c>
      <c r="M132" s="14" t="s">
        <v>108</v>
      </c>
      <c r="N132" s="98" t="s">
        <v>199</v>
      </c>
      <c r="O132" s="99"/>
      <c r="P132" s="99"/>
      <c r="Q132" s="99"/>
      <c r="R132" s="100"/>
      <c r="S132" s="101">
        <v>0.17</v>
      </c>
      <c r="T132" s="102"/>
      <c r="U132" s="98" t="s">
        <v>129</v>
      </c>
      <c r="V132" s="100"/>
      <c r="W132" s="103">
        <f t="shared" si="65"/>
        <v>0</v>
      </c>
      <c r="X132" s="104"/>
      <c r="Y132" s="105">
        <f t="shared" si="92"/>
        <v>0</v>
      </c>
      <c r="Z132" s="106"/>
      <c r="AA132" s="51">
        <v>2000</v>
      </c>
      <c r="AB132" s="51">
        <v>2.8000000000000001E-2</v>
      </c>
      <c r="AC132" s="52" t="b">
        <f t="shared" si="93"/>
        <v>1</v>
      </c>
      <c r="AG132" s="16"/>
      <c r="AL132" s="63"/>
      <c r="BU132" t="str">
        <f t="shared" si="94"/>
        <v xml:space="preserve">A Prov  </v>
      </c>
      <c r="BV132" s="71" t="s">
        <v>262</v>
      </c>
      <c r="BW132" s="71">
        <v>10</v>
      </c>
      <c r="BX132" s="74" t="str">
        <f t="shared" si="95"/>
        <v>A Prov 00.01.00</v>
      </c>
      <c r="BY132">
        <f t="shared" si="52"/>
        <v>1130</v>
      </c>
      <c r="BZ132" s="75" t="str">
        <f t="shared" si="50"/>
        <v>25245714</v>
      </c>
      <c r="CA132" s="75">
        <f t="shared" si="96"/>
        <v>0</v>
      </c>
      <c r="CB132"/>
      <c r="CC132" s="76" t="s">
        <v>263</v>
      </c>
    </row>
    <row r="133" spans="1:81" ht="15" customHeight="1" x14ac:dyDescent="0.2">
      <c r="A133" s="114" t="str">
        <f>"Kalkulatorische Reichweite der Bestellmenge: " &amp; TEXT(AD6,"0.0") &amp; " Tage"</f>
        <v>Kalkulatorische Reichweite der Bestellmenge: 0.0 Tage</v>
      </c>
      <c r="B133" s="115"/>
      <c r="C133" s="115"/>
      <c r="D133" s="115"/>
      <c r="E133" s="115"/>
      <c r="F133" s="115"/>
      <c r="G133" s="115"/>
      <c r="H133" s="115"/>
      <c r="I133" s="115"/>
      <c r="J133" s="162"/>
      <c r="K133" s="162"/>
      <c r="L133" s="126"/>
      <c r="M133" s="126"/>
      <c r="N133" s="38" t="s">
        <v>142</v>
      </c>
      <c r="O133" s="39"/>
      <c r="P133" s="39"/>
      <c r="Q133" s="39"/>
      <c r="R133" s="39"/>
      <c r="S133" s="107"/>
      <c r="T133" s="107"/>
      <c r="U133" s="116">
        <f>SUM(W26:X132)</f>
        <v>0</v>
      </c>
      <c r="V133" s="116"/>
      <c r="W133" s="116"/>
      <c r="X133" s="117"/>
      <c r="Y133" s="160">
        <f>SUM(Y15:Z132)</f>
        <v>0</v>
      </c>
      <c r="Z133" s="161"/>
      <c r="AD133" s="52"/>
    </row>
    <row r="134" spans="1:81" ht="15" customHeight="1" x14ac:dyDescent="0.2">
      <c r="A134" s="56"/>
      <c r="B134" s="56"/>
      <c r="C134" s="56"/>
      <c r="D134" s="56"/>
      <c r="E134" s="56"/>
      <c r="F134" s="56"/>
      <c r="G134" s="56"/>
      <c r="H134" s="56"/>
      <c r="I134" s="56"/>
      <c r="J134" s="57"/>
      <c r="K134" s="57"/>
      <c r="L134" s="57"/>
      <c r="M134" s="57"/>
      <c r="N134" s="56"/>
      <c r="O134" s="56"/>
      <c r="P134" s="56"/>
      <c r="Q134" s="56"/>
      <c r="R134" s="56"/>
      <c r="S134" s="56"/>
      <c r="T134" s="56"/>
      <c r="U134" s="58"/>
      <c r="V134" s="58"/>
      <c r="W134" s="58"/>
      <c r="X134" s="58"/>
      <c r="Y134" s="59"/>
      <c r="Z134" s="59"/>
    </row>
    <row r="135" spans="1:81" s="35" customFormat="1" ht="15" customHeight="1" x14ac:dyDescent="0.2">
      <c r="A135" s="97" t="s">
        <v>146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7"/>
      <c r="AA135" s="34"/>
      <c r="AB135" s="60"/>
      <c r="AL135" s="65"/>
    </row>
    <row r="136" spans="1:81" ht="19.5" customHeight="1" x14ac:dyDescent="0.2">
      <c r="A136" s="186"/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8"/>
      <c r="AA136" s="2"/>
      <c r="AB136" s="2"/>
      <c r="AL136" s="2"/>
    </row>
    <row r="137" spans="1:81" ht="18.75" customHeight="1" x14ac:dyDescent="0.2">
      <c r="A137" s="189"/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8"/>
      <c r="AA137" s="2"/>
      <c r="AB137" s="2"/>
      <c r="AL137" s="2"/>
    </row>
    <row r="138" spans="1:81" ht="18.75" customHeight="1" x14ac:dyDescent="0.2">
      <c r="A138" s="190"/>
      <c r="B138" s="191"/>
      <c r="C138" s="191"/>
      <c r="D138" s="191"/>
      <c r="E138" s="191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2"/>
      <c r="AA138" s="2"/>
      <c r="AB138" s="2"/>
      <c r="AL138" s="2"/>
    </row>
    <row r="139" spans="1:81" ht="18.75" customHeight="1" x14ac:dyDescent="0.2">
      <c r="A139" s="178" t="s">
        <v>239</v>
      </c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 t="s">
        <v>238</v>
      </c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2"/>
      <c r="AB139" s="2"/>
      <c r="AL139" s="2"/>
    </row>
    <row r="140" spans="1:81" ht="15" customHeight="1" x14ac:dyDescent="0.2">
      <c r="A140" s="179"/>
      <c r="B140" s="179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</row>
    <row r="141" spans="1:81" ht="15" customHeight="1" x14ac:dyDescent="0.2">
      <c r="A141" s="179"/>
      <c r="B141" s="179"/>
      <c r="C141" s="179"/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  <c r="Y141" s="179"/>
      <c r="Z141" s="179"/>
    </row>
    <row r="142" spans="1:81" ht="8.25" customHeight="1" x14ac:dyDescent="0.2"/>
  </sheetData>
  <sheetProtection algorithmName="SHA-512" hashValue="Vt3NWEjN5SMVWLSiszF/Gb/qVGiY3Th4Cscf8e1/svCx7FsfBrDl8ycbLBNjzpQv0Y9aHWN2S1/xrT74lXb5SQ==" saltValue="hrpRVfsKXdLZFeFMuxpAFw==" spinCount="100000" sheet="1" autoFilter="0"/>
  <autoFilter ref="A14:Z1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9" showButton="0"/>
    <filterColumn colId="11" showButton="0"/>
    <filterColumn colId="13" showButton="0"/>
    <filterColumn colId="14" showButton="0"/>
    <filterColumn colId="15" showButton="0"/>
    <filterColumn colId="16" showButton="0"/>
    <filterColumn colId="18" showButton="0"/>
    <filterColumn colId="20" showButton="0"/>
    <filterColumn colId="22" showButton="0"/>
    <filterColumn colId="24" showButton="0"/>
  </autoFilter>
  <mergeCells count="709">
    <mergeCell ref="E12:J12"/>
    <mergeCell ref="A136:Z138"/>
    <mergeCell ref="K12:Z12"/>
    <mergeCell ref="J67:K67"/>
    <mergeCell ref="N67:R67"/>
    <mergeCell ref="S67:T67"/>
    <mergeCell ref="U67:V67"/>
    <mergeCell ref="W67:X67"/>
    <mergeCell ref="Y67:Z67"/>
    <mergeCell ref="J86:K86"/>
    <mergeCell ref="N86:R86"/>
    <mergeCell ref="S86:T86"/>
    <mergeCell ref="U86:V86"/>
    <mergeCell ref="W86:X86"/>
    <mergeCell ref="Y86:Z86"/>
    <mergeCell ref="Y84:Z84"/>
    <mergeCell ref="N85:R85"/>
    <mergeCell ref="S85:T85"/>
    <mergeCell ref="U85:V85"/>
    <mergeCell ref="W85:X85"/>
    <mergeCell ref="Y85:Z85"/>
    <mergeCell ref="N84:R84"/>
    <mergeCell ref="S84:T84"/>
    <mergeCell ref="U84:V84"/>
    <mergeCell ref="W84:X84"/>
    <mergeCell ref="Y83:Z83"/>
    <mergeCell ref="N72:R72"/>
    <mergeCell ref="J124:K124"/>
    <mergeCell ref="N124:R124"/>
    <mergeCell ref="S124:T124"/>
    <mergeCell ref="U124:V124"/>
    <mergeCell ref="W124:X124"/>
    <mergeCell ref="Y124:Z124"/>
    <mergeCell ref="J119:K119"/>
    <mergeCell ref="N119:R119"/>
    <mergeCell ref="S119:T119"/>
    <mergeCell ref="U119:V119"/>
    <mergeCell ref="W119:X119"/>
    <mergeCell ref="Y119:Z119"/>
    <mergeCell ref="S120:T120"/>
    <mergeCell ref="U120:V120"/>
    <mergeCell ref="S122:T122"/>
    <mergeCell ref="U122:V122"/>
    <mergeCell ref="S99:T99"/>
    <mergeCell ref="U99:V99"/>
    <mergeCell ref="W99:X99"/>
    <mergeCell ref="Y96:Z96"/>
    <mergeCell ref="S98:T98"/>
    <mergeCell ref="AE10:AI11"/>
    <mergeCell ref="A139:M141"/>
    <mergeCell ref="N139:Z141"/>
    <mergeCell ref="S133:T133"/>
    <mergeCell ref="N36:R36"/>
    <mergeCell ref="S36:T36"/>
    <mergeCell ref="N127:R127"/>
    <mergeCell ref="S127:T127"/>
    <mergeCell ref="J95:K95"/>
    <mergeCell ref="J96:K96"/>
    <mergeCell ref="J125:K125"/>
    <mergeCell ref="J126:K126"/>
    <mergeCell ref="J117:K117"/>
    <mergeCell ref="J118:K118"/>
    <mergeCell ref="J121:K121"/>
    <mergeCell ref="J115:K115"/>
    <mergeCell ref="N102:R102"/>
    <mergeCell ref="N117:R117"/>
    <mergeCell ref="N103:R103"/>
    <mergeCell ref="Y128:Z128"/>
    <mergeCell ref="Y115:Z115"/>
    <mergeCell ref="J100:K100"/>
    <mergeCell ref="J101:K101"/>
    <mergeCell ref="S25:T25"/>
    <mergeCell ref="S35:T35"/>
    <mergeCell ref="S45:T45"/>
    <mergeCell ref="S69:T69"/>
    <mergeCell ref="S97:T97"/>
    <mergeCell ref="S104:T104"/>
    <mergeCell ref="S114:T114"/>
    <mergeCell ref="Y132:Z132"/>
    <mergeCell ref="Y129:Z129"/>
    <mergeCell ref="W129:X129"/>
    <mergeCell ref="W125:X125"/>
    <mergeCell ref="W122:X122"/>
    <mergeCell ref="W128:X128"/>
    <mergeCell ref="W126:X126"/>
    <mergeCell ref="W117:X117"/>
    <mergeCell ref="Y102:Z102"/>
    <mergeCell ref="S128:T128"/>
    <mergeCell ref="U128:V128"/>
    <mergeCell ref="S126:T126"/>
    <mergeCell ref="U126:V126"/>
    <mergeCell ref="S123:T123"/>
    <mergeCell ref="U123:V123"/>
    <mergeCell ref="U131:V131"/>
    <mergeCell ref="Y99:Z99"/>
    <mergeCell ref="Y48:Z48"/>
    <mergeCell ref="N132:R132"/>
    <mergeCell ref="N110:R110"/>
    <mergeCell ref="N113:R113"/>
    <mergeCell ref="N111:R111"/>
    <mergeCell ref="N105:R105"/>
    <mergeCell ref="N107:R107"/>
    <mergeCell ref="N112:R112"/>
    <mergeCell ref="N108:R108"/>
    <mergeCell ref="N109:R109"/>
    <mergeCell ref="N128:R128"/>
    <mergeCell ref="N126:R126"/>
    <mergeCell ref="N123:R123"/>
    <mergeCell ref="N115:R115"/>
    <mergeCell ref="N116:R116"/>
    <mergeCell ref="N122:R122"/>
    <mergeCell ref="N125:R125"/>
    <mergeCell ref="N120:R120"/>
    <mergeCell ref="J128:K128"/>
    <mergeCell ref="J129:K129"/>
    <mergeCell ref="J120:K120"/>
    <mergeCell ref="J103:K103"/>
    <mergeCell ref="J91:K91"/>
    <mergeCell ref="J92:K92"/>
    <mergeCell ref="J93:K93"/>
    <mergeCell ref="J94:K94"/>
    <mergeCell ref="J98:K98"/>
    <mergeCell ref="J99:K99"/>
    <mergeCell ref="J113:K113"/>
    <mergeCell ref="J111:K111"/>
    <mergeCell ref="J105:K105"/>
    <mergeCell ref="J109:K109"/>
    <mergeCell ref="J107:K107"/>
    <mergeCell ref="J112:K112"/>
    <mergeCell ref="J108:K108"/>
    <mergeCell ref="J106:K106"/>
    <mergeCell ref="J123:K123"/>
    <mergeCell ref="J116:K116"/>
    <mergeCell ref="J127:K127"/>
    <mergeCell ref="J114:K114"/>
    <mergeCell ref="J97:K97"/>
    <mergeCell ref="J104:K104"/>
    <mergeCell ref="J131:K131"/>
    <mergeCell ref="J132:K132"/>
    <mergeCell ref="J102:K102"/>
    <mergeCell ref="J130:K130"/>
    <mergeCell ref="J122:K122"/>
    <mergeCell ref="Y130:Z130"/>
    <mergeCell ref="N131:R131"/>
    <mergeCell ref="N130:R130"/>
    <mergeCell ref="S130:T130"/>
    <mergeCell ref="U130:V130"/>
    <mergeCell ref="W130:X130"/>
    <mergeCell ref="Y131:Z131"/>
    <mergeCell ref="U127:V127"/>
    <mergeCell ref="W127:X127"/>
    <mergeCell ref="Y127:Z127"/>
    <mergeCell ref="S129:T129"/>
    <mergeCell ref="S113:T113"/>
    <mergeCell ref="U113:V113"/>
    <mergeCell ref="W113:X113"/>
    <mergeCell ref="Y113:Z113"/>
    <mergeCell ref="S112:T112"/>
    <mergeCell ref="U112:V112"/>
    <mergeCell ref="N106:R106"/>
    <mergeCell ref="J110:K110"/>
    <mergeCell ref="O4:T4"/>
    <mergeCell ref="U4:Z4"/>
    <mergeCell ref="K3:N3"/>
    <mergeCell ref="Q3:T3"/>
    <mergeCell ref="V3:Z3"/>
    <mergeCell ref="E10:J10"/>
    <mergeCell ref="O3:P3"/>
    <mergeCell ref="J85:K85"/>
    <mergeCell ref="J87:K87"/>
    <mergeCell ref="J83:K83"/>
    <mergeCell ref="J72:K72"/>
    <mergeCell ref="J77:K77"/>
    <mergeCell ref="J78:K78"/>
    <mergeCell ref="J73:K73"/>
    <mergeCell ref="J74:K74"/>
    <mergeCell ref="J80:K80"/>
    <mergeCell ref="J76:K76"/>
    <mergeCell ref="J79:K79"/>
    <mergeCell ref="J31:K31"/>
    <mergeCell ref="J32:K32"/>
    <mergeCell ref="J38:K38"/>
    <mergeCell ref="J84:K84"/>
    <mergeCell ref="J28:K28"/>
    <mergeCell ref="J29:K29"/>
    <mergeCell ref="Y126:Z126"/>
    <mergeCell ref="Y101:Z101"/>
    <mergeCell ref="S103:T103"/>
    <mergeCell ref="S102:T102"/>
    <mergeCell ref="S117:T117"/>
    <mergeCell ref="U117:V117"/>
    <mergeCell ref="U102:V102"/>
    <mergeCell ref="W102:X102"/>
    <mergeCell ref="S106:T106"/>
    <mergeCell ref="U106:V106"/>
    <mergeCell ref="W106:X106"/>
    <mergeCell ref="Y106:Z106"/>
    <mergeCell ref="S110:T110"/>
    <mergeCell ref="S105:T105"/>
    <mergeCell ref="U105:V105"/>
    <mergeCell ref="W105:X105"/>
    <mergeCell ref="Y105:Z105"/>
    <mergeCell ref="S107:T107"/>
    <mergeCell ref="Y122:Z122"/>
    <mergeCell ref="S125:T125"/>
    <mergeCell ref="Y116:Z116"/>
    <mergeCell ref="Y117:Z117"/>
    <mergeCell ref="S115:T115"/>
    <mergeCell ref="U115:V115"/>
    <mergeCell ref="N101:R101"/>
    <mergeCell ref="S101:T101"/>
    <mergeCell ref="U101:V101"/>
    <mergeCell ref="W101:X101"/>
    <mergeCell ref="W112:X112"/>
    <mergeCell ref="Y112:Z112"/>
    <mergeCell ref="U107:V107"/>
    <mergeCell ref="W107:X107"/>
    <mergeCell ref="Y107:Z107"/>
    <mergeCell ref="S111:T111"/>
    <mergeCell ref="U111:V111"/>
    <mergeCell ref="W111:X111"/>
    <mergeCell ref="Y111:Z111"/>
    <mergeCell ref="S108:T108"/>
    <mergeCell ref="U108:V108"/>
    <mergeCell ref="W108:X108"/>
    <mergeCell ref="Y108:Z108"/>
    <mergeCell ref="U110:V110"/>
    <mergeCell ref="W110:X110"/>
    <mergeCell ref="Y103:Z103"/>
    <mergeCell ref="J88:K88"/>
    <mergeCell ref="J89:K89"/>
    <mergeCell ref="N99:R99"/>
    <mergeCell ref="N98:R98"/>
    <mergeCell ref="J90:K90"/>
    <mergeCell ref="J40:K40"/>
    <mergeCell ref="J41:K41"/>
    <mergeCell ref="J42:K42"/>
    <mergeCell ref="J63:K63"/>
    <mergeCell ref="J64:K64"/>
    <mergeCell ref="J60:K60"/>
    <mergeCell ref="J61:K61"/>
    <mergeCell ref="J62:K62"/>
    <mergeCell ref="J52:K52"/>
    <mergeCell ref="J59:K59"/>
    <mergeCell ref="J51:K51"/>
    <mergeCell ref="N90:R90"/>
    <mergeCell ref="J82:K82"/>
    <mergeCell ref="J53:K53"/>
    <mergeCell ref="J54:K54"/>
    <mergeCell ref="J58:K58"/>
    <mergeCell ref="J57:K57"/>
    <mergeCell ref="N41:R41"/>
    <mergeCell ref="N83:R83"/>
    <mergeCell ref="S131:T131"/>
    <mergeCell ref="U129:V129"/>
    <mergeCell ref="U125:V125"/>
    <mergeCell ref="U96:V96"/>
    <mergeCell ref="W96:X96"/>
    <mergeCell ref="W123:X123"/>
    <mergeCell ref="Y123:Z123"/>
    <mergeCell ref="Y110:Z110"/>
    <mergeCell ref="Y109:Z109"/>
    <mergeCell ref="S109:T109"/>
    <mergeCell ref="U109:V109"/>
    <mergeCell ref="W109:X109"/>
    <mergeCell ref="S116:T116"/>
    <mergeCell ref="U116:V116"/>
    <mergeCell ref="W116:X116"/>
    <mergeCell ref="W131:X131"/>
    <mergeCell ref="Y125:Z125"/>
    <mergeCell ref="W103:X103"/>
    <mergeCell ref="S100:T100"/>
    <mergeCell ref="U100:V100"/>
    <mergeCell ref="W100:X100"/>
    <mergeCell ref="Y100:Z100"/>
    <mergeCell ref="U98:V98"/>
    <mergeCell ref="W98:X98"/>
    <mergeCell ref="Y94:Z94"/>
    <mergeCell ref="N95:R95"/>
    <mergeCell ref="S95:T95"/>
    <mergeCell ref="U95:V95"/>
    <mergeCell ref="W95:X95"/>
    <mergeCell ref="Y95:Z95"/>
    <mergeCell ref="N94:R94"/>
    <mergeCell ref="S94:T94"/>
    <mergeCell ref="U94:V94"/>
    <mergeCell ref="W94:X94"/>
    <mergeCell ref="Y98:Z98"/>
    <mergeCell ref="N96:R96"/>
    <mergeCell ref="S96:T96"/>
    <mergeCell ref="N100:R100"/>
    <mergeCell ref="Y91:Z91"/>
    <mergeCell ref="N89:R89"/>
    <mergeCell ref="S89:T89"/>
    <mergeCell ref="U89:V89"/>
    <mergeCell ref="W89:X89"/>
    <mergeCell ref="Y89:Z89"/>
    <mergeCell ref="Y92:Z92"/>
    <mergeCell ref="N93:R93"/>
    <mergeCell ref="S93:T93"/>
    <mergeCell ref="U93:V93"/>
    <mergeCell ref="W93:X93"/>
    <mergeCell ref="Y93:Z93"/>
    <mergeCell ref="N92:R92"/>
    <mergeCell ref="S92:T92"/>
    <mergeCell ref="U92:V92"/>
    <mergeCell ref="W92:X92"/>
    <mergeCell ref="N91:R91"/>
    <mergeCell ref="S91:T91"/>
    <mergeCell ref="U91:V91"/>
    <mergeCell ref="W91:X91"/>
    <mergeCell ref="S90:T90"/>
    <mergeCell ref="U90:V90"/>
    <mergeCell ref="W90:X90"/>
    <mergeCell ref="Y87:Z87"/>
    <mergeCell ref="N88:R88"/>
    <mergeCell ref="S88:T88"/>
    <mergeCell ref="U88:V88"/>
    <mergeCell ref="W88:X88"/>
    <mergeCell ref="Y88:Z88"/>
    <mergeCell ref="N87:R87"/>
    <mergeCell ref="S87:T87"/>
    <mergeCell ref="U87:V87"/>
    <mergeCell ref="W87:X87"/>
    <mergeCell ref="Y90:Z90"/>
    <mergeCell ref="S83:T83"/>
    <mergeCell ref="U83:V83"/>
    <mergeCell ref="W83:X83"/>
    <mergeCell ref="Y73:Z73"/>
    <mergeCell ref="N74:R74"/>
    <mergeCell ref="S74:T74"/>
    <mergeCell ref="U74:V74"/>
    <mergeCell ref="W74:X74"/>
    <mergeCell ref="Y74:Z74"/>
    <mergeCell ref="N73:R73"/>
    <mergeCell ref="S73:T73"/>
    <mergeCell ref="U73:V73"/>
    <mergeCell ref="W73:X73"/>
    <mergeCell ref="Y76:Z76"/>
    <mergeCell ref="N82:R82"/>
    <mergeCell ref="S82:T82"/>
    <mergeCell ref="U82:V82"/>
    <mergeCell ref="W82:X82"/>
    <mergeCell ref="Y82:Z82"/>
    <mergeCell ref="S78:T78"/>
    <mergeCell ref="U78:V78"/>
    <mergeCell ref="W78:X78"/>
    <mergeCell ref="N80:R80"/>
    <mergeCell ref="W79:X79"/>
    <mergeCell ref="Y71:Z71"/>
    <mergeCell ref="N71:R71"/>
    <mergeCell ref="S71:T71"/>
    <mergeCell ref="U71:V71"/>
    <mergeCell ref="W71:X71"/>
    <mergeCell ref="Y77:Z77"/>
    <mergeCell ref="N76:R76"/>
    <mergeCell ref="S76:T76"/>
    <mergeCell ref="U76:V76"/>
    <mergeCell ref="W76:X76"/>
    <mergeCell ref="S75:T75"/>
    <mergeCell ref="S72:T72"/>
    <mergeCell ref="U72:V72"/>
    <mergeCell ref="W72:X72"/>
    <mergeCell ref="Y72:Z72"/>
    <mergeCell ref="N77:R77"/>
    <mergeCell ref="S77:T77"/>
    <mergeCell ref="U77:V77"/>
    <mergeCell ref="N78:R78"/>
    <mergeCell ref="S80:T80"/>
    <mergeCell ref="U80:V80"/>
    <mergeCell ref="W80:X80"/>
    <mergeCell ref="Y80:Z80"/>
    <mergeCell ref="N79:R79"/>
    <mergeCell ref="S79:T79"/>
    <mergeCell ref="U79:V79"/>
    <mergeCell ref="Y79:Z79"/>
    <mergeCell ref="Y78:Z78"/>
    <mergeCell ref="Y66:Z66"/>
    <mergeCell ref="N66:R66"/>
    <mergeCell ref="S66:T66"/>
    <mergeCell ref="U66:V66"/>
    <mergeCell ref="W66:X66"/>
    <mergeCell ref="Y68:Z68"/>
    <mergeCell ref="N70:R70"/>
    <mergeCell ref="S70:T70"/>
    <mergeCell ref="U70:V70"/>
    <mergeCell ref="W70:X70"/>
    <mergeCell ref="Y70:Z70"/>
    <mergeCell ref="N68:R68"/>
    <mergeCell ref="S68:T68"/>
    <mergeCell ref="U68:V68"/>
    <mergeCell ref="W68:X68"/>
    <mergeCell ref="N65:R65"/>
    <mergeCell ref="S65:T65"/>
    <mergeCell ref="U65:V65"/>
    <mergeCell ref="W65:X65"/>
    <mergeCell ref="Y65:Z65"/>
    <mergeCell ref="N64:R64"/>
    <mergeCell ref="S64:T64"/>
    <mergeCell ref="U64:V64"/>
    <mergeCell ref="W64:X64"/>
    <mergeCell ref="N63:R63"/>
    <mergeCell ref="S63:T63"/>
    <mergeCell ref="U63:V63"/>
    <mergeCell ref="W63:X63"/>
    <mergeCell ref="Y63:Z63"/>
    <mergeCell ref="N62:R62"/>
    <mergeCell ref="S62:T62"/>
    <mergeCell ref="U62:V62"/>
    <mergeCell ref="W62:X62"/>
    <mergeCell ref="N52:R52"/>
    <mergeCell ref="Y61:Z61"/>
    <mergeCell ref="N60:R60"/>
    <mergeCell ref="S60:T60"/>
    <mergeCell ref="U60:V60"/>
    <mergeCell ref="W60:X60"/>
    <mergeCell ref="S59:T59"/>
    <mergeCell ref="U59:V59"/>
    <mergeCell ref="W59:X59"/>
    <mergeCell ref="N58:R58"/>
    <mergeCell ref="S58:T58"/>
    <mergeCell ref="U58:V58"/>
    <mergeCell ref="W58:X58"/>
    <mergeCell ref="Y58:Z58"/>
    <mergeCell ref="Y60:Z60"/>
    <mergeCell ref="N59:R59"/>
    <mergeCell ref="N61:R61"/>
    <mergeCell ref="S61:T61"/>
    <mergeCell ref="U61:V61"/>
    <mergeCell ref="W61:X61"/>
    <mergeCell ref="N54:R54"/>
    <mergeCell ref="U57:V57"/>
    <mergeCell ref="W57:X57"/>
    <mergeCell ref="Y57:Z57"/>
    <mergeCell ref="W28:X28"/>
    <mergeCell ref="Y30:Z30"/>
    <mergeCell ref="N31:R31"/>
    <mergeCell ref="S31:T31"/>
    <mergeCell ref="U31:V31"/>
    <mergeCell ref="N28:R28"/>
    <mergeCell ref="Y32:Z32"/>
    <mergeCell ref="W29:X29"/>
    <mergeCell ref="Y29:Z29"/>
    <mergeCell ref="S28:T28"/>
    <mergeCell ref="U28:V28"/>
    <mergeCell ref="U32:V32"/>
    <mergeCell ref="AE7:AF7"/>
    <mergeCell ref="J23:K23"/>
    <mergeCell ref="N23:R23"/>
    <mergeCell ref="S23:T23"/>
    <mergeCell ref="U23:V23"/>
    <mergeCell ref="Y23:Z23"/>
    <mergeCell ref="J19:K19"/>
    <mergeCell ref="L14:M14"/>
    <mergeCell ref="AE8:AF8"/>
    <mergeCell ref="Y22:Z22"/>
    <mergeCell ref="Y16:Z16"/>
    <mergeCell ref="K9:N9"/>
    <mergeCell ref="J20:K20"/>
    <mergeCell ref="J21:K21"/>
    <mergeCell ref="N22:R22"/>
    <mergeCell ref="S22:T22"/>
    <mergeCell ref="U22:V22"/>
    <mergeCell ref="S19:T19"/>
    <mergeCell ref="J17:K17"/>
    <mergeCell ref="Y20:Z20"/>
    <mergeCell ref="U18:V18"/>
    <mergeCell ref="U19:V19"/>
    <mergeCell ref="Y19:Z19"/>
    <mergeCell ref="J22:K22"/>
    <mergeCell ref="J133:K133"/>
    <mergeCell ref="S15:T15"/>
    <mergeCell ref="N33:R33"/>
    <mergeCell ref="Y34:Z34"/>
    <mergeCell ref="N34:R34"/>
    <mergeCell ref="S34:T34"/>
    <mergeCell ref="U34:V34"/>
    <mergeCell ref="W34:X34"/>
    <mergeCell ref="J24:K24"/>
    <mergeCell ref="W31:X31"/>
    <mergeCell ref="Y31:Z31"/>
    <mergeCell ref="N30:R30"/>
    <mergeCell ref="S30:T30"/>
    <mergeCell ref="U30:V30"/>
    <mergeCell ref="W30:X30"/>
    <mergeCell ref="Y28:Z28"/>
    <mergeCell ref="N29:R29"/>
    <mergeCell ref="S29:T29"/>
    <mergeCell ref="U29:V29"/>
    <mergeCell ref="J26:K26"/>
    <mergeCell ref="J30:K30"/>
    <mergeCell ref="N20:R20"/>
    <mergeCell ref="S20:T20"/>
    <mergeCell ref="J25:K25"/>
    <mergeCell ref="S37:T37"/>
    <mergeCell ref="U37:V37"/>
    <mergeCell ref="U132:V132"/>
    <mergeCell ref="W132:X132"/>
    <mergeCell ref="Y133:Z133"/>
    <mergeCell ref="S32:T32"/>
    <mergeCell ref="U47:V47"/>
    <mergeCell ref="W47:X47"/>
    <mergeCell ref="Y47:Z47"/>
    <mergeCell ref="S46:T46"/>
    <mergeCell ref="U46:V46"/>
    <mergeCell ref="W46:X46"/>
    <mergeCell ref="Y40:Z40"/>
    <mergeCell ref="U53:V53"/>
    <mergeCell ref="W53:X53"/>
    <mergeCell ref="U49:V49"/>
    <mergeCell ref="W49:X49"/>
    <mergeCell ref="S52:T52"/>
    <mergeCell ref="U52:V52"/>
    <mergeCell ref="W52:X52"/>
    <mergeCell ref="S57:T57"/>
    <mergeCell ref="Y62:Z62"/>
    <mergeCell ref="Y64:Z64"/>
    <mergeCell ref="S81:T81"/>
    <mergeCell ref="Y14:Z14"/>
    <mergeCell ref="Y120:Z120"/>
    <mergeCell ref="N129:R129"/>
    <mergeCell ref="A6:J6"/>
    <mergeCell ref="O6:Q6"/>
    <mergeCell ref="K7:N7"/>
    <mergeCell ref="N14:R14"/>
    <mergeCell ref="N16:R16"/>
    <mergeCell ref="A13:L13"/>
    <mergeCell ref="J16:K16"/>
    <mergeCell ref="A16:G16"/>
    <mergeCell ref="S16:T16"/>
    <mergeCell ref="E7:J7"/>
    <mergeCell ref="E8:J8"/>
    <mergeCell ref="E9:J9"/>
    <mergeCell ref="E11:J11"/>
    <mergeCell ref="W14:X14"/>
    <mergeCell ref="U14:V14"/>
    <mergeCell ref="S14:T14"/>
    <mergeCell ref="J14:K14"/>
    <mergeCell ref="S18:T18"/>
    <mergeCell ref="Y33:Z33"/>
    <mergeCell ref="U40:V40"/>
    <mergeCell ref="W40:X40"/>
    <mergeCell ref="J27:K27"/>
    <mergeCell ref="U16:V16"/>
    <mergeCell ref="Y18:Z18"/>
    <mergeCell ref="N19:R19"/>
    <mergeCell ref="J18:K18"/>
    <mergeCell ref="N24:R24"/>
    <mergeCell ref="S132:T132"/>
    <mergeCell ref="S24:T24"/>
    <mergeCell ref="U24:V24"/>
    <mergeCell ref="Y24:Z24"/>
    <mergeCell ref="Y118:Z118"/>
    <mergeCell ref="N121:R121"/>
    <mergeCell ref="S121:T121"/>
    <mergeCell ref="U121:V121"/>
    <mergeCell ref="W121:X121"/>
    <mergeCell ref="Y121:Z121"/>
    <mergeCell ref="N118:R118"/>
    <mergeCell ref="S118:T118"/>
    <mergeCell ref="U118:V118"/>
    <mergeCell ref="W118:X118"/>
    <mergeCell ref="N18:R18"/>
    <mergeCell ref="U36:V36"/>
    <mergeCell ref="W36:X36"/>
    <mergeCell ref="Y36:Z36"/>
    <mergeCell ref="Y26:Z26"/>
    <mergeCell ref="N27:R27"/>
    <mergeCell ref="S27:T27"/>
    <mergeCell ref="U27:V27"/>
    <mergeCell ref="W27:X27"/>
    <mergeCell ref="Y27:Z27"/>
    <mergeCell ref="N26:R26"/>
    <mergeCell ref="S26:T26"/>
    <mergeCell ref="U26:V26"/>
    <mergeCell ref="W26:X26"/>
    <mergeCell ref="AH8:AI8"/>
    <mergeCell ref="A4:N4"/>
    <mergeCell ref="A133:I133"/>
    <mergeCell ref="U133:X133"/>
    <mergeCell ref="W16:X24"/>
    <mergeCell ref="U7:Z8"/>
    <mergeCell ref="Y5:Z5"/>
    <mergeCell ref="L133:M133"/>
    <mergeCell ref="K11:N11"/>
    <mergeCell ref="O7:T8"/>
    <mergeCell ref="Y17:Z17"/>
    <mergeCell ref="N17:R17"/>
    <mergeCell ref="S17:T17"/>
    <mergeCell ref="U17:V17"/>
    <mergeCell ref="N21:R21"/>
    <mergeCell ref="S21:T21"/>
    <mergeCell ref="U21:V21"/>
    <mergeCell ref="Y21:Z21"/>
    <mergeCell ref="U103:V103"/>
    <mergeCell ref="Y38:Z38"/>
    <mergeCell ref="H5:P5"/>
    <mergeCell ref="A14:H14"/>
    <mergeCell ref="O13:Z13"/>
    <mergeCell ref="O9:Z11"/>
    <mergeCell ref="AE26:AF26"/>
    <mergeCell ref="Y44:Z44"/>
    <mergeCell ref="A3:I3"/>
    <mergeCell ref="J55:K55"/>
    <mergeCell ref="N55:R55"/>
    <mergeCell ref="S55:T55"/>
    <mergeCell ref="U55:V55"/>
    <mergeCell ref="W55:X55"/>
    <mergeCell ref="Y55:Z55"/>
    <mergeCell ref="U20:V20"/>
    <mergeCell ref="N32:R32"/>
    <mergeCell ref="W32:X32"/>
    <mergeCell ref="S33:T33"/>
    <mergeCell ref="U33:V33"/>
    <mergeCell ref="W33:X33"/>
    <mergeCell ref="Y37:Z37"/>
    <mergeCell ref="N37:R37"/>
    <mergeCell ref="N42:R42"/>
    <mergeCell ref="S42:T42"/>
    <mergeCell ref="U42:V42"/>
    <mergeCell ref="W37:X37"/>
    <mergeCell ref="U39:V39"/>
    <mergeCell ref="W39:X39"/>
    <mergeCell ref="S39:T39"/>
    <mergeCell ref="N56:R56"/>
    <mergeCell ref="S56:T56"/>
    <mergeCell ref="U56:V56"/>
    <mergeCell ref="Y39:Z39"/>
    <mergeCell ref="N40:R40"/>
    <mergeCell ref="S40:T40"/>
    <mergeCell ref="Y43:Z43"/>
    <mergeCell ref="N46:R46"/>
    <mergeCell ref="N39:R39"/>
    <mergeCell ref="Y52:Z52"/>
    <mergeCell ref="N51:R51"/>
    <mergeCell ref="S51:T51"/>
    <mergeCell ref="U51:V51"/>
    <mergeCell ref="W51:X51"/>
    <mergeCell ref="Y53:Z53"/>
    <mergeCell ref="Y50:Z50"/>
    <mergeCell ref="N49:R49"/>
    <mergeCell ref="S49:T49"/>
    <mergeCell ref="U50:V50"/>
    <mergeCell ref="Y51:Z51"/>
    <mergeCell ref="W42:X42"/>
    <mergeCell ref="U43:V43"/>
    <mergeCell ref="W43:X43"/>
    <mergeCell ref="U41:V41"/>
    <mergeCell ref="W115:X115"/>
    <mergeCell ref="W120:X120"/>
    <mergeCell ref="J39:K39"/>
    <mergeCell ref="J33:K33"/>
    <mergeCell ref="J34:K34"/>
    <mergeCell ref="J37:K37"/>
    <mergeCell ref="J36:K36"/>
    <mergeCell ref="J50:K50"/>
    <mergeCell ref="J47:K47"/>
    <mergeCell ref="J48:K48"/>
    <mergeCell ref="J49:K49"/>
    <mergeCell ref="J46:K46"/>
    <mergeCell ref="J35:K35"/>
    <mergeCell ref="J70:K70"/>
    <mergeCell ref="J71:K71"/>
    <mergeCell ref="J65:K65"/>
    <mergeCell ref="J66:K66"/>
    <mergeCell ref="J68:K68"/>
    <mergeCell ref="J56:K56"/>
    <mergeCell ref="J43:K43"/>
    <mergeCell ref="J44:K44"/>
    <mergeCell ref="J45:K45"/>
    <mergeCell ref="J69:K69"/>
    <mergeCell ref="J75:K75"/>
    <mergeCell ref="J81:K81"/>
    <mergeCell ref="W56:X56"/>
    <mergeCell ref="Y59:Z59"/>
    <mergeCell ref="N43:R43"/>
    <mergeCell ref="S43:T43"/>
    <mergeCell ref="N50:R50"/>
    <mergeCell ref="S50:T50"/>
    <mergeCell ref="W50:X50"/>
    <mergeCell ref="W48:X48"/>
    <mergeCell ref="N48:R48"/>
    <mergeCell ref="S48:T48"/>
    <mergeCell ref="U48:V48"/>
    <mergeCell ref="Y46:Z46"/>
    <mergeCell ref="N47:R47"/>
    <mergeCell ref="S47:T47"/>
    <mergeCell ref="S54:T54"/>
    <mergeCell ref="U54:V54"/>
    <mergeCell ref="W54:X54"/>
    <mergeCell ref="Y54:Z54"/>
    <mergeCell ref="N53:R53"/>
    <mergeCell ref="S53:T53"/>
    <mergeCell ref="W77:X77"/>
    <mergeCell ref="Y56:Z56"/>
    <mergeCell ref="N57:R57"/>
    <mergeCell ref="N38:R38"/>
    <mergeCell ref="S38:T38"/>
    <mergeCell ref="U38:V38"/>
    <mergeCell ref="W38:X38"/>
    <mergeCell ref="Y42:Z42"/>
    <mergeCell ref="Y49:Z49"/>
    <mergeCell ref="W44:X44"/>
    <mergeCell ref="N44:R44"/>
    <mergeCell ref="S44:T44"/>
    <mergeCell ref="U44:V44"/>
    <mergeCell ref="S41:T41"/>
    <mergeCell ref="W41:X41"/>
    <mergeCell ref="Y41:Z41"/>
  </mergeCells>
  <conditionalFormatting sqref="A81:I86">
    <cfRule type="expression" dxfId="52" priority="2">
      <formula>CELL("Schutz",A81)=0</formula>
    </cfRule>
  </conditionalFormatting>
  <conditionalFormatting sqref="A90:I118">
    <cfRule type="expression" dxfId="51" priority="46">
      <formula>CELL("Schutz",A90)=0</formula>
    </cfRule>
  </conditionalFormatting>
  <conditionalFormatting sqref="A125:I132">
    <cfRule type="expression" dxfId="50" priority="112">
      <formula>CELL("Schutz",A125)=0</formula>
    </cfRule>
  </conditionalFormatting>
  <conditionalFormatting sqref="A69:J69">
    <cfRule type="expression" dxfId="49" priority="54">
      <formula>CELL("Schutz",A69)=0</formula>
    </cfRule>
  </conditionalFormatting>
  <conditionalFormatting sqref="A75:J75">
    <cfRule type="expression" dxfId="48" priority="53">
      <formula>CELL("Schutz",A75)=0</formula>
    </cfRule>
  </conditionalFormatting>
  <conditionalFormatting sqref="A26:K34">
    <cfRule type="expression" dxfId="47" priority="59">
      <formula>CELL("Schutz",A26)=0</formula>
    </cfRule>
  </conditionalFormatting>
  <conditionalFormatting sqref="A46:K68">
    <cfRule type="expression" dxfId="46" priority="9">
      <formula>CELL("Schutz",A46)=0</formula>
    </cfRule>
  </conditionalFormatting>
  <conditionalFormatting sqref="A76:K80">
    <cfRule type="expression" dxfId="45" priority="62">
      <formula>CELL("Schutz",A76)=0</formula>
    </cfRule>
  </conditionalFormatting>
  <conditionalFormatting sqref="A119:K119">
    <cfRule type="expression" dxfId="44" priority="30">
      <formula>CELL("Schutz",A119)=0</formula>
    </cfRule>
  </conditionalFormatting>
  <conditionalFormatting sqref="A120:R124">
    <cfRule type="expression" dxfId="43" priority="14">
      <formula>CELL("Schutz",A120)=0</formula>
    </cfRule>
  </conditionalFormatting>
  <conditionalFormatting sqref="A6:Z9 K10:Z10 A11:Z11 A1:Z2 J3 O3 U3 A3:A4 A5:H5 Q5:X5 A10:E10 A12:J12 A13:Z14 A15:S15 U15:Z15 L16:W16 A16:H20 L17:V24 A21:I25 A35:I45 U133 A133:A134 Y133:Z134 J134:U134 A135:B135 A136">
    <cfRule type="expression" dxfId="42" priority="230">
      <formula>CELL("Schutz",A1)=0</formula>
    </cfRule>
  </conditionalFormatting>
  <conditionalFormatting sqref="J45">
    <cfRule type="expression" dxfId="41" priority="55">
      <formula>CELL("Schutz",J45)=0</formula>
    </cfRule>
  </conditionalFormatting>
  <conditionalFormatting sqref="J81">
    <cfRule type="expression" dxfId="40" priority="52">
      <formula>CELL("Schutz",J81)=0</formula>
    </cfRule>
  </conditionalFormatting>
  <conditionalFormatting sqref="J97">
    <cfRule type="expression" dxfId="39" priority="51">
      <formula>CELL("Schutz",J97)=0</formula>
    </cfRule>
  </conditionalFormatting>
  <conditionalFormatting sqref="J104">
    <cfRule type="expression" dxfId="38" priority="50">
      <formula>CELL("Schutz",J104)=0</formula>
    </cfRule>
  </conditionalFormatting>
  <conditionalFormatting sqref="J114">
    <cfRule type="expression" dxfId="37" priority="49">
      <formula>CELL("Schutz",J114)=0</formula>
    </cfRule>
  </conditionalFormatting>
  <conditionalFormatting sqref="J16:K24 J36:K44 A70:K74 J98:K103 A87:R89 J91:K96">
    <cfRule type="expression" dxfId="36" priority="67">
      <formula>CELL("Schutz",A16)=0</formula>
    </cfRule>
  </conditionalFormatting>
  <conditionalFormatting sqref="J46:K68">
    <cfRule type="expression" dxfId="35" priority="8">
      <formula>AC46=FALSE</formula>
    </cfRule>
  </conditionalFormatting>
  <conditionalFormatting sqref="J82:K86">
    <cfRule type="expression" dxfId="34" priority="5">
      <formula>CELL("Schutz",J82)=0</formula>
    </cfRule>
  </conditionalFormatting>
  <conditionalFormatting sqref="J82:K96">
    <cfRule type="expression" dxfId="33" priority="4">
      <formula>AC82=FALSE</formula>
    </cfRule>
  </conditionalFormatting>
  <conditionalFormatting sqref="J105:K113 J16:K24 J26:K34 J36:K44 J70:K74 J76:K80 J98:K103">
    <cfRule type="expression" dxfId="32" priority="58">
      <formula>AC16=FALSE</formula>
    </cfRule>
  </conditionalFormatting>
  <conditionalFormatting sqref="J105:K113">
    <cfRule type="expression" dxfId="31" priority="56">
      <formula>AC105=FALSE</formula>
    </cfRule>
    <cfRule type="expression" dxfId="30" priority="57">
      <formula>CELL("Schutz",J105)=0</formula>
    </cfRule>
  </conditionalFormatting>
  <conditionalFormatting sqref="J115:K118">
    <cfRule type="expression" dxfId="29" priority="48">
      <formula>CELL("Schutz",J115)=0</formula>
    </cfRule>
  </conditionalFormatting>
  <conditionalFormatting sqref="J115:K132">
    <cfRule type="expression" dxfId="28" priority="13">
      <formula>AC115=FALSE</formula>
    </cfRule>
  </conditionalFormatting>
  <conditionalFormatting sqref="J90:R90">
    <cfRule type="expression" dxfId="27" priority="42">
      <formula>CELL("Schutz",J90)=0</formula>
    </cfRule>
  </conditionalFormatting>
  <conditionalFormatting sqref="J125:R133">
    <cfRule type="expression" dxfId="26" priority="65">
      <formula>CELL("Schutz",J125)=0</formula>
    </cfRule>
  </conditionalFormatting>
  <conditionalFormatting sqref="L25:R86 U25:Z119">
    <cfRule type="expression" dxfId="25" priority="6">
      <formula>CELL("Schutz",L25)=0</formula>
    </cfRule>
  </conditionalFormatting>
  <conditionalFormatting sqref="L91:R119">
    <cfRule type="expression" dxfId="24" priority="32">
      <formula>CELL("Schutz",L91)=0</formula>
    </cfRule>
  </conditionalFormatting>
  <conditionalFormatting sqref="O4:Z4">
    <cfRule type="expression" dxfId="23" priority="217">
      <formula>$K$3&gt;0</formula>
    </cfRule>
  </conditionalFormatting>
  <conditionalFormatting sqref="O9:Z11">
    <cfRule type="expression" dxfId="22" priority="222">
      <formula>AND($AE$8&lt;4,NOT(ISBLANK($O$7)))</formula>
    </cfRule>
  </conditionalFormatting>
  <conditionalFormatting sqref="S25">
    <cfRule type="expression" dxfId="21" priority="133">
      <formula>CELL("Schutz",S25)=0</formula>
    </cfRule>
  </conditionalFormatting>
  <conditionalFormatting sqref="S35">
    <cfRule type="expression" dxfId="20" priority="132">
      <formula>CELL("Schutz",S35)=0</formula>
    </cfRule>
  </conditionalFormatting>
  <conditionalFormatting sqref="S45">
    <cfRule type="expression" dxfId="19" priority="131">
      <formula>CELL("Schutz",S45)=0</formula>
    </cfRule>
  </conditionalFormatting>
  <conditionalFormatting sqref="S69">
    <cfRule type="expression" dxfId="18" priority="130">
      <formula>CELL("Schutz",S69)=0</formula>
    </cfRule>
  </conditionalFormatting>
  <conditionalFormatting sqref="S75">
    <cfRule type="expression" dxfId="17" priority="125">
      <formula>CELL("Schutz",S75)=0</formula>
    </cfRule>
  </conditionalFormatting>
  <conditionalFormatting sqref="S81">
    <cfRule type="expression" dxfId="16" priority="124">
      <formula>CELL("Schutz",S81)=0</formula>
    </cfRule>
  </conditionalFormatting>
  <conditionalFormatting sqref="S97">
    <cfRule type="expression" dxfId="15" priority="123">
      <formula>CELL("Schutz",S97)=0</formula>
    </cfRule>
  </conditionalFormatting>
  <conditionalFormatting sqref="S104">
    <cfRule type="expression" dxfId="14" priority="122">
      <formula>CELL("Schutz",S104)=0</formula>
    </cfRule>
  </conditionalFormatting>
  <conditionalFormatting sqref="S114">
    <cfRule type="expression" dxfId="13" priority="121">
      <formula>CELL("Schutz",S114)=0</formula>
    </cfRule>
  </conditionalFormatting>
  <conditionalFormatting sqref="S133">
    <cfRule type="expression" dxfId="12" priority="120">
      <formula>CELL("Schutz",S133)=0</formula>
    </cfRule>
  </conditionalFormatting>
  <conditionalFormatting sqref="S26:T34">
    <cfRule type="expression" dxfId="11" priority="41">
      <formula>CELL("Schutz",S26)=0</formula>
    </cfRule>
  </conditionalFormatting>
  <conditionalFormatting sqref="S36:T44">
    <cfRule type="expression" dxfId="10" priority="40">
      <formula>CELL("Schutz",S36)=0</formula>
    </cfRule>
  </conditionalFormatting>
  <conditionalFormatting sqref="S46:T68">
    <cfRule type="expression" dxfId="9" priority="7">
      <formula>CELL("Schutz",S46)=0</formula>
    </cfRule>
  </conditionalFormatting>
  <conditionalFormatting sqref="S70:T74">
    <cfRule type="expression" dxfId="8" priority="38">
      <formula>CELL("Schutz",S70)=0</formula>
    </cfRule>
  </conditionalFormatting>
  <conditionalFormatting sqref="S76:T80">
    <cfRule type="expression" dxfId="7" priority="37">
      <formula>CELL("Schutz",S76)=0</formula>
    </cfRule>
  </conditionalFormatting>
  <conditionalFormatting sqref="S82:T96">
    <cfRule type="expression" dxfId="6" priority="3">
      <formula>CELL("Schutz",S82)=0</formula>
    </cfRule>
  </conditionalFormatting>
  <conditionalFormatting sqref="S98:T103">
    <cfRule type="expression" dxfId="5" priority="35">
      <formula>CELL("Schutz",S98)=0</formula>
    </cfRule>
  </conditionalFormatting>
  <conditionalFormatting sqref="S105:T113">
    <cfRule type="expression" dxfId="4" priority="34">
      <formula>CELL("Schutz",S105)=0</formula>
    </cfRule>
  </conditionalFormatting>
  <conditionalFormatting sqref="S115:T119">
    <cfRule type="expression" dxfId="3" priority="28">
      <formula>CELL("Schutz",S115)=0</formula>
    </cfRule>
  </conditionalFormatting>
  <conditionalFormatting sqref="S120:Z132">
    <cfRule type="expression" dxfId="2" priority="12">
      <formula>CELL("Schutz",S120)=0</formula>
    </cfRule>
  </conditionalFormatting>
  <conditionalFormatting sqref="U4:Z4">
    <cfRule type="cellIs" dxfId="1" priority="219" operator="notEqual">
      <formula>0</formula>
    </cfRule>
  </conditionalFormatting>
  <conditionalFormatting sqref="Y16:Z24">
    <cfRule type="expression" dxfId="0" priority="228">
      <formula>CELL("Schutz",Y16)=0</formula>
    </cfRule>
  </conditionalFormatting>
  <dataValidations count="10">
    <dataValidation type="custom" allowBlank="1" showInputMessage="1" showErrorMessage="1" errorTitle="Falsche Eingabe" error="Bestellliminte überschritten - oder - _x000a_Menge entspricht nich dem Vielfachen der kleinsten Bezugsmenge - oder - _x000a_Zuerst Lieferadresse und Lieferdatum erfassen - oder _x000a_Zahleneingabe mit Enter Taste abschliessen._x000a_" sqref="K49:K68 K46:K47 J36:K44 J26:K34 J17:K24 J98:K103 J105:K113 J70:K74 J76:K80 J115:K132 J46:J68 J82:K96" xr:uid="{0C5731FE-9BF2-4594-B286-252A311CD69B}">
      <formula1>AND(AC17=TRUE,AC$8=FALSE)</formula1>
    </dataValidation>
    <dataValidation type="custom" allowBlank="1" showInputMessage="1" showErrorMessage="1" errorTitle="Fehler " error="Lieferdatum und Zeitpunkt erfassen." sqref="E7:I7" xr:uid="{00000000-0002-0000-0000-000001000000}">
      <formula1>NOT(ISBLANK(O7))</formula1>
    </dataValidation>
    <dataValidation type="custom" allowBlank="1" showInputMessage="1" showErrorMessage="1" sqref="E8:J8" xr:uid="{00000000-0002-0000-0000-000002000000}">
      <formula1>(ISTEXT(E7))</formula1>
    </dataValidation>
    <dataValidation allowBlank="1" showErrorMessage="1" sqref="AB6" xr:uid="{00000000-0002-0000-0000-000003000000}"/>
    <dataValidation type="list" allowBlank="1" showInputMessage="1" showErrorMessage="1" promptTitle="Lieferzeitpunkt" prompt="auswählen." sqref="U7:Z8" xr:uid="{00000000-0002-0000-0000-000004000000}">
      <formula1>"Vormittag, Nachmittag, Selbstabholung"</formula1>
    </dataValidation>
    <dataValidation allowBlank="1" showInputMessage="1" showErrorMessage="1" promptTitle="Plausibilisierung der Bestellung" prompt="Wenn eine Überprüfung der Bestellung erwünscht ist, Anzahl AdA eingeben. _x000a_Wenn keine Überprüfung erwünscht ist, eine 0 eintragen. " sqref="K9:N9" xr:uid="{00000000-0002-0000-0000-000005000000}"/>
    <dataValidation type="custom" allowBlank="1" showInputMessage="1" showErrorMessage="1" errorTitle="Fehler " error="Lieferdatum und Zeitpunkt erfassen." sqref="J7" xr:uid="{00000000-0002-0000-0000-000006000000}">
      <formula1>NOT(ISBLANK(U7))</formula1>
    </dataValidation>
    <dataValidation allowBlank="1" showInputMessage="1" showErrorMessage="1" errorTitle="Plz falsch!!!" error="Nur Postleitzahl eintragen." sqref="E10:J10" xr:uid="{00000000-0002-0000-0000-000008000000}"/>
    <dataValidation type="custom" allowBlank="1" showInputMessage="1" showErrorMessage="1" errorTitle="Falsches Lieferdatum" error="Der Tag der Lieferung _x000a_- liegt in der Vergangenheit_x000a_- oder fällt auf einen Nicht-Arbeitstag._x000a__x000a_Datum ohne Wochentag eingeben und mit _x000a_mit Enter oder Pfeiltasten weiter." promptTitle="Lieferdatum" prompt="Datum ohne Wochentag mit folgendem Format eingeben:_x000a_20.05.2024 oder 20.05.24 und mit_x000a_Enter-, Pfeil- oder Tablatorentaste abschliessen. " sqref="O7:T8" xr:uid="{278FAB14-DA84-4245-A52E-2353C23EA602}">
      <formula1>AH8=TRUE</formula1>
    </dataValidation>
    <dataValidation type="custom" allowBlank="1" showInputMessage="1" showErrorMessage="1" errorTitle="Falsche Eingabe" error="Bestellliminte überschritten - oder - _x000a_Menge entspricht nich dem Vielfachen der kleinsten Bezugsmenge - oder - _x000a_Zuerst Lieferadresse und Lieferdatum erfassen - oder _x000a_Zahleneingabe mit Enter- oder  Pfeiltaste abschliessen._x000a_" sqref="J16:K16" xr:uid="{914B2E67-B0E8-4BCF-B1C2-7B23068E9B5B}">
      <formula1>AND(AC16=TRUE,AC$8=FALSE)</formula1>
    </dataValidation>
  </dataValidations>
  <hyperlinks>
    <hyperlink ref="F77" r:id="rId1" xr:uid="{5F33CB3C-99AF-48CA-B102-5EF213E8986A}"/>
    <hyperlink ref="F76:H76" r:id="rId2" display="Link zur Produkteinfo" xr:uid="{3CA6C74B-1333-4DB5-A3F8-A08C11C069A7}"/>
  </hyperlinks>
  <pageMargins left="0.27559055118110237" right="0.27559055118110237" top="0.27559055118110237" bottom="0.23622047244094491" header="0.31496062992125984" footer="0.31496062992125984"/>
  <pageSetup paperSize="9" scale="74" fitToHeight="2" orientation="portrait" r:id="rId3"/>
  <rowBreaks count="1" manualBreakCount="1">
    <brk id="68" max="25" man="1"/>
  </rowBreaks>
  <ignoredErrors>
    <ignoredError sqref="I25 I16:I20 I35 I45 I69 I75 I81 I97 I104 I114 I90 I66" numberStoredAsText="1"/>
  </ignoredErrors>
  <drawing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7FD53958292E48945689B28AAC0456" ma:contentTypeVersion="2" ma:contentTypeDescription="Ein neues Dokument erstellen." ma:contentTypeScope="" ma:versionID="02b84df1f36396ca9b48064dc8ec7cb3">
  <xsd:schema xmlns:xsd="http://www.w3.org/2001/XMLSchema" xmlns:xs="http://www.w3.org/2001/XMLSchema" xmlns:p="http://schemas.microsoft.com/office/2006/metadata/properties" xmlns:ns2="c7f818f1-c064-478c-93ec-ba95a91ec1ec" targetNamespace="http://schemas.microsoft.com/office/2006/metadata/properties" ma:root="true" ma:fieldsID="8697d0d0be21d80d98298ae270cdae63" ns2:_="">
    <xsd:import namespace="c7f818f1-c064-478c-93ec-ba95a91ec1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818f1-c064-478c-93ec-ba95a91ec1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DB078A3-3373-4BC5-B8E9-0C33973CA9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818f1-c064-478c-93ec-ba95a91ec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3E4AED-10C5-4927-9959-244B2D07BE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DB53E8-B7C9-47FC-B175-0733D62F6A8D}">
  <ds:schemaRefs>
    <ds:schemaRef ds:uri="http://purl.org/dc/terms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c7f818f1-c064-478c-93ec-ba95a91ec1ec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8</vt:i4>
      </vt:variant>
    </vt:vector>
  </HeadingPairs>
  <TitlesOfParts>
    <vt:vector size="10" baseType="lpstr">
      <vt:lpstr>LBA_SAP_Import</vt:lpstr>
      <vt:lpstr>Bestellung </vt:lpstr>
      <vt:lpstr>cel_AnzArt</vt:lpstr>
      <vt:lpstr>code</vt:lpstr>
      <vt:lpstr>'Bestellung '!Druckbereich</vt:lpstr>
      <vt:lpstr>FormDatum</vt:lpstr>
      <vt:lpstr>import</vt:lpstr>
      <vt:lpstr>KG</vt:lpstr>
      <vt:lpstr>Lieferdatum</vt:lpstr>
      <vt:lpstr>TotalGewicht</vt:lpstr>
    </vt:vector>
  </TitlesOfParts>
  <Company>LBA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 16.006d Bestellformular Armeeproviant</dc:title>
  <dc:creator>Schär Olivier LBA</dc:creator>
  <cp:lastModifiedBy>Schär Olivier Marc VTG</cp:lastModifiedBy>
  <cp:lastPrinted>2025-07-04T07:00:09Z</cp:lastPrinted>
  <dcterms:created xsi:type="dcterms:W3CDTF">2021-05-20T07:35:50Z</dcterms:created>
  <dcterms:modified xsi:type="dcterms:W3CDTF">2025-10-17T11:24:32Z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0x010100E77FD53958292E48945689B28AAC0456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2025-10-17T11:22:57Z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fc2d6b73-e340-4acf-a0f5-d95a0fdda152</vt:lpwstr>
  </property>
  <property fmtid="{D5CDD505-2E9C-101B-9397-08002B2CF9AE}" pid="9" name="MSIP_Label_245c3252-146d-46f3-8062-82cd8c8d7e7d_ContentBits">
    <vt:lpwstr>0</vt:lpwstr>
  </property>
  <property fmtid="{D5CDD505-2E9C-101B-9397-08002B2CF9AE}" pid="10" name="MSIP_Label_245c3252-146d-46f3-8062-82cd8c8d7e7d_Tag">
    <vt:lpwstr>10, 0, 1, 1</vt:lpwstr>
  </property>
</Properties>
</file>